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printerSettings/printerSettings2.bin" ContentType="application/vnd.openxmlformats-officedocument.spreadsheetml.printerSettings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DieseArbeitsmappe"/>
  <mc:AlternateContent xmlns:mc="http://schemas.openxmlformats.org/markup-compatibility/2006">
    <mc:Choice Requires="x15">
      <x15ac:absPath xmlns:x15ac="http://schemas.microsoft.com/office/spreadsheetml/2010/11/ac" url="R:\G\PP\VM\_ALL\07 Gremien\AG VM\Antragsunterlagen\"/>
    </mc:Choice>
  </mc:AlternateContent>
  <xr:revisionPtr revIDLastSave="0" documentId="8_{4D0882E3-4EF1-44FF-9DE8-1748C1429ACF}" xr6:coauthVersionLast="47" xr6:coauthVersionMax="47" xr10:uidLastSave="{00000000-0000-0000-0000-000000000000}"/>
  <workbookProtection workbookAlgorithmName="SHA-512" workbookHashValue="LMMR0vqVrs2BWVxAi/8nMC2DE9FCAeBSVxFldtCsFerhQ0IybRoXE+0r0MbXvAF2uyRctP3DsykxLvLV4P0vYA==" workbookSaltValue="gz4K5SEX2qBSVrfpbO4gLg==" workbookSpinCount="100000" lockStructure="1"/>
  <bookViews>
    <workbookView xWindow="-120" yWindow="-120" windowWidth="29040" windowHeight="15840" tabRatio="783" xr2:uid="{00000000-000D-0000-FFFF-FFFF00000000}"/>
  </bookViews>
  <sheets>
    <sheet name="B4_Hinweise" sheetId="1" r:id="rId1"/>
    <sheet name="B4_Allgemeine Angaben" sheetId="2" r:id="rId2"/>
    <sheet name="B4_Kalkulation" sheetId="3" r:id="rId3"/>
    <sheet name="B4_Personalkostenübersicht" sheetId="9" r:id="rId4"/>
    <sheet name="B4_Gesamtkalkulation" sheetId="4" r:id="rId5"/>
    <sheet name="Bewohnervertretung" sheetId="6" r:id="rId6"/>
    <sheet name="B4_Ergebnis" sheetId="10" r:id="rId7"/>
    <sheet name="Adressverzeichnis" sheetId="11" r:id="rId8"/>
    <sheet name="B4_Versionsinfo" sheetId="13" state="hidden" r:id="rId9"/>
    <sheet name="KAT" sheetId="5" state="hidden" r:id="rId10"/>
    <sheet name="B2_Archiv" sheetId="12" state="hidden" r:id="rId11"/>
  </sheets>
  <definedNames>
    <definedName name="divisor">#REF!</definedName>
    <definedName name="_xlnm.Print_Area" localSheetId="7">Adressverzeichnis!$A$1:$I$52</definedName>
    <definedName name="_xlnm.Print_Area" localSheetId="1">'B4_Allgemeine Angaben'!$A$1:$N$74</definedName>
    <definedName name="_xlnm.Print_Area" localSheetId="6">B4_Ergebnis!$A$1:$M$52</definedName>
    <definedName name="_xlnm.Print_Area" localSheetId="4">B4_Gesamtkalkulation!$A$1:$W$54</definedName>
    <definedName name="_xlnm.Print_Area" localSheetId="0">B4_Hinweise!$A$1:$G$530</definedName>
    <definedName name="_xlnm.Print_Area" localSheetId="2">B4_Kalkulation!$A$1:$S$69</definedName>
    <definedName name="_xlnm.Print_Area" localSheetId="3">B4_Personalkostenübersicht!$A$4:$T$382</definedName>
    <definedName name="_xlnm.Print_Area" localSheetId="8">B4_Versionsinfo!$A$5:$E$18</definedName>
    <definedName name="_xlnm.Print_Area" localSheetId="5">Bewohnervertretung!$A$1:$N$64</definedName>
    <definedName name="_xlnm.Print_Area" localSheetId="9">KAT!$A$1</definedName>
    <definedName name="_xlnm.Print_Titles" localSheetId="3">B4_Personalkostenübersicht!$4:$19</definedName>
    <definedName name="_xlnm.Print_Titles" localSheetId="8">B4_Versionsinfo!$5:$5</definedName>
    <definedName name="eeadivisor">B4_Gesamtkalkulation!$F$11</definedName>
    <definedName name="pnk">#REF!</definedName>
    <definedName name="risiko">#REF!</definedName>
    <definedName name="Z_9119B1A0_FD79_4FE4_B78E_10E0AEB8080B_.wvu.Cols" localSheetId="1" hidden="1">'B4_Allgemeine Angaben'!$O:$T</definedName>
    <definedName name="Z_9119B1A0_FD79_4FE4_B78E_10E0AEB8080B_.wvu.Cols" localSheetId="4" hidden="1">B4_Gesamtkalkulation!$E:$G,B4_Gesamtkalkulation!$I:$I,B4_Gesamtkalkulation!$K:$K,B4_Gesamtkalkulation!$M:$M,B4_Gesamtkalkulation!$O:$O,B4_Gesamtkalkulation!$Q:$Q,B4_Gesamtkalkulation!$S:$S,B4_Gesamtkalkulation!$U:$U,B4_Gesamtkalkulation!$X:$AN</definedName>
    <definedName name="Z_9119B1A0_FD79_4FE4_B78E_10E0AEB8080B_.wvu.Cols" localSheetId="2" hidden="1">B4_Kalkulation!$T:$AT</definedName>
    <definedName name="Z_9119B1A0_FD79_4FE4_B78E_10E0AEB8080B_.wvu.PrintArea" localSheetId="1" hidden="1">'B4_Allgemeine Angaben'!$A$1:$N$74</definedName>
    <definedName name="Z_9119B1A0_FD79_4FE4_B78E_10E0AEB8080B_.wvu.PrintArea" localSheetId="4" hidden="1">B4_Gesamtkalkulation!$A$1:$W$54</definedName>
    <definedName name="Z_9119B1A0_FD79_4FE4_B78E_10E0AEB8080B_.wvu.PrintArea" localSheetId="2" hidden="1">B4_Kalkulation!$A$1:$S$69</definedName>
    <definedName name="Z_9119B1A0_FD79_4FE4_B78E_10E0AEB8080B_.wvu.PrintArea" localSheetId="5" hidden="1">Bewohnervertretung!$A$1:$N$64</definedName>
    <definedName name="Z_9119B1A0_FD79_4FE4_B78E_10E0AEB8080B_.wvu.Rows" localSheetId="4" hidden="1">B4_Gesamtkalkulation!$58:$58</definedName>
  </definedNames>
  <calcPr calcId="191029"/>
  <customWorkbookViews>
    <customWorkbookView name="Bischoff, Kathrin - Persönliche Ansicht" guid="{9119B1A0-FD79-4FE4-B78E-10E0AEB8080B}" mergeInterval="0" personalView="1" maximized="1" xWindow="-8" yWindow="-8" windowWidth="1936" windowHeight="1056" tabRatio="783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8" i="3" l="1"/>
  <c r="L31" i="3"/>
  <c r="N11" i="3"/>
  <c r="N10" i="3"/>
  <c r="O17" i="5"/>
  <c r="P17" i="5"/>
  <c r="O16" i="5"/>
  <c r="N16" i="5"/>
  <c r="N17" i="5" s="1"/>
  <c r="L374" i="9"/>
  <c r="K374" i="9"/>
  <c r="J374" i="9"/>
  <c r="N14" i="5"/>
  <c r="P9" i="5"/>
  <c r="O9" i="5"/>
  <c r="N9" i="5"/>
  <c r="L372" i="9"/>
  <c r="K372" i="9"/>
  <c r="G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G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G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G114" i="9"/>
  <c r="V114" i="9"/>
  <c r="W114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G115" i="9"/>
  <c r="V115" i="9"/>
  <c r="W115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G116" i="9"/>
  <c r="V116" i="9"/>
  <c r="W116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G117" i="9"/>
  <c r="V117" i="9"/>
  <c r="W117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AJ117" i="9"/>
  <c r="AK117" i="9"/>
  <c r="AL117" i="9"/>
  <c r="AM117" i="9"/>
  <c r="AN117" i="9"/>
  <c r="AO117" i="9"/>
  <c r="AP117" i="9"/>
  <c r="G233" i="9"/>
  <c r="V233" i="9"/>
  <c r="W233" i="9"/>
  <c r="X233" i="9"/>
  <c r="Y233" i="9"/>
  <c r="Z233" i="9"/>
  <c r="AA233" i="9"/>
  <c r="AB233" i="9"/>
  <c r="AC233" i="9"/>
  <c r="AD233" i="9"/>
  <c r="AE233" i="9"/>
  <c r="AF233" i="9"/>
  <c r="AG233" i="9"/>
  <c r="AH233" i="9"/>
  <c r="AI233" i="9"/>
  <c r="AJ233" i="9"/>
  <c r="AK233" i="9"/>
  <c r="AL233" i="9"/>
  <c r="AM233" i="9"/>
  <c r="AN233" i="9"/>
  <c r="AO233" i="9"/>
  <c r="AP233" i="9"/>
  <c r="G234" i="9"/>
  <c r="V234" i="9"/>
  <c r="W234" i="9"/>
  <c r="X234" i="9"/>
  <c r="Y234" i="9"/>
  <c r="Z234" i="9"/>
  <c r="AA234" i="9"/>
  <c r="AB234" i="9"/>
  <c r="AC234" i="9"/>
  <c r="AD234" i="9"/>
  <c r="AE234" i="9"/>
  <c r="AF234" i="9"/>
  <c r="AG234" i="9"/>
  <c r="AH234" i="9"/>
  <c r="AI234" i="9"/>
  <c r="AJ234" i="9"/>
  <c r="AK234" i="9"/>
  <c r="AL234" i="9"/>
  <c r="AM234" i="9"/>
  <c r="AN234" i="9"/>
  <c r="AO234" i="9"/>
  <c r="AP234" i="9"/>
  <c r="G235" i="9"/>
  <c r="V235" i="9"/>
  <c r="W235" i="9"/>
  <c r="X235" i="9"/>
  <c r="Y235" i="9"/>
  <c r="Z235" i="9"/>
  <c r="AA235" i="9"/>
  <c r="AB235" i="9"/>
  <c r="AC235" i="9"/>
  <c r="AD235" i="9"/>
  <c r="AE235" i="9"/>
  <c r="AF235" i="9"/>
  <c r="AG235" i="9"/>
  <c r="AH235" i="9"/>
  <c r="AI235" i="9"/>
  <c r="AJ235" i="9"/>
  <c r="AK235" i="9"/>
  <c r="AL235" i="9"/>
  <c r="AM235" i="9"/>
  <c r="AN235" i="9"/>
  <c r="AO235" i="9"/>
  <c r="AP235" i="9"/>
  <c r="G236" i="9"/>
  <c r="V236" i="9"/>
  <c r="W236" i="9"/>
  <c r="X236" i="9"/>
  <c r="Y236" i="9"/>
  <c r="Z236" i="9"/>
  <c r="AA236" i="9"/>
  <c r="AB236" i="9"/>
  <c r="AC236" i="9"/>
  <c r="AD236" i="9"/>
  <c r="AE236" i="9"/>
  <c r="AF236" i="9"/>
  <c r="AG236" i="9"/>
  <c r="AH236" i="9"/>
  <c r="AI236" i="9"/>
  <c r="AJ236" i="9"/>
  <c r="AK236" i="9"/>
  <c r="AL236" i="9"/>
  <c r="AM236" i="9"/>
  <c r="AN236" i="9"/>
  <c r="AO236" i="9"/>
  <c r="AP236" i="9"/>
  <c r="G237" i="9"/>
  <c r="V237" i="9"/>
  <c r="W237" i="9"/>
  <c r="X237" i="9"/>
  <c r="Y237" i="9"/>
  <c r="Z237" i="9"/>
  <c r="AA237" i="9"/>
  <c r="AB237" i="9"/>
  <c r="AC237" i="9"/>
  <c r="AD237" i="9"/>
  <c r="AE237" i="9"/>
  <c r="AF237" i="9"/>
  <c r="AG237" i="9"/>
  <c r="AH237" i="9"/>
  <c r="AI237" i="9"/>
  <c r="AJ237" i="9"/>
  <c r="AK237" i="9"/>
  <c r="AL237" i="9"/>
  <c r="AM237" i="9"/>
  <c r="AN237" i="9"/>
  <c r="AO237" i="9"/>
  <c r="AP237" i="9"/>
  <c r="G238" i="9"/>
  <c r="V238" i="9"/>
  <c r="W238" i="9"/>
  <c r="X238" i="9"/>
  <c r="Y238" i="9"/>
  <c r="Z238" i="9"/>
  <c r="AA238" i="9"/>
  <c r="AB238" i="9"/>
  <c r="AC238" i="9"/>
  <c r="AD238" i="9"/>
  <c r="AE238" i="9"/>
  <c r="AF238" i="9"/>
  <c r="AG238" i="9"/>
  <c r="AH238" i="9"/>
  <c r="AI238" i="9"/>
  <c r="AJ238" i="9"/>
  <c r="AK238" i="9"/>
  <c r="AL238" i="9"/>
  <c r="AM238" i="9"/>
  <c r="AN238" i="9"/>
  <c r="AO238" i="9"/>
  <c r="AP238" i="9"/>
  <c r="G225" i="9"/>
  <c r="V225" i="9"/>
  <c r="W225" i="9"/>
  <c r="X225" i="9"/>
  <c r="Y225" i="9"/>
  <c r="Z225" i="9"/>
  <c r="AA225" i="9"/>
  <c r="AB225" i="9"/>
  <c r="AC225" i="9"/>
  <c r="AD225" i="9"/>
  <c r="AE225" i="9"/>
  <c r="AF225" i="9"/>
  <c r="AG225" i="9"/>
  <c r="AH225" i="9"/>
  <c r="AI225" i="9"/>
  <c r="AJ225" i="9"/>
  <c r="AK225" i="9"/>
  <c r="AL225" i="9"/>
  <c r="AM225" i="9"/>
  <c r="AN225" i="9"/>
  <c r="AO225" i="9"/>
  <c r="AP225" i="9"/>
  <c r="G226" i="9"/>
  <c r="V226" i="9"/>
  <c r="W226" i="9"/>
  <c r="X226" i="9"/>
  <c r="Y226" i="9"/>
  <c r="Z226" i="9"/>
  <c r="AA226" i="9"/>
  <c r="AB226" i="9"/>
  <c r="AC226" i="9"/>
  <c r="AD226" i="9"/>
  <c r="AE226" i="9"/>
  <c r="AF226" i="9"/>
  <c r="AG226" i="9"/>
  <c r="AH226" i="9"/>
  <c r="AI226" i="9"/>
  <c r="AJ226" i="9"/>
  <c r="AK226" i="9"/>
  <c r="AL226" i="9"/>
  <c r="AM226" i="9"/>
  <c r="AN226" i="9"/>
  <c r="AO226" i="9"/>
  <c r="AP226" i="9"/>
  <c r="G227" i="9"/>
  <c r="V227" i="9"/>
  <c r="W227" i="9"/>
  <c r="X227" i="9"/>
  <c r="Y227" i="9"/>
  <c r="Z227" i="9"/>
  <c r="AA227" i="9"/>
  <c r="AB227" i="9"/>
  <c r="AC227" i="9"/>
  <c r="AD227" i="9"/>
  <c r="AE227" i="9"/>
  <c r="AF227" i="9"/>
  <c r="AG227" i="9"/>
  <c r="AH227" i="9"/>
  <c r="AI227" i="9"/>
  <c r="AJ227" i="9"/>
  <c r="AK227" i="9"/>
  <c r="AL227" i="9"/>
  <c r="AM227" i="9"/>
  <c r="AN227" i="9"/>
  <c r="AO227" i="9"/>
  <c r="AP227" i="9"/>
  <c r="G228" i="9"/>
  <c r="V228" i="9"/>
  <c r="W228" i="9"/>
  <c r="X228" i="9"/>
  <c r="Y228" i="9"/>
  <c r="Z228" i="9"/>
  <c r="AA228" i="9"/>
  <c r="AB228" i="9"/>
  <c r="AC228" i="9"/>
  <c r="AD228" i="9"/>
  <c r="AE228" i="9"/>
  <c r="AF228" i="9"/>
  <c r="AG228" i="9"/>
  <c r="AH228" i="9"/>
  <c r="AI228" i="9"/>
  <c r="AJ228" i="9"/>
  <c r="AK228" i="9"/>
  <c r="AL228" i="9"/>
  <c r="AM228" i="9"/>
  <c r="AN228" i="9"/>
  <c r="AO228" i="9"/>
  <c r="AP228" i="9"/>
  <c r="G229" i="9"/>
  <c r="V229" i="9"/>
  <c r="W229" i="9"/>
  <c r="X229" i="9"/>
  <c r="Y229" i="9"/>
  <c r="Z229" i="9"/>
  <c r="AA229" i="9"/>
  <c r="AB229" i="9"/>
  <c r="AC229" i="9"/>
  <c r="AD229" i="9"/>
  <c r="AE229" i="9"/>
  <c r="AF229" i="9"/>
  <c r="AG229" i="9"/>
  <c r="AH229" i="9"/>
  <c r="AI229" i="9"/>
  <c r="AJ229" i="9"/>
  <c r="AK229" i="9"/>
  <c r="AL229" i="9"/>
  <c r="AM229" i="9"/>
  <c r="AN229" i="9"/>
  <c r="AO229" i="9"/>
  <c r="AP229" i="9"/>
  <c r="G230" i="9"/>
  <c r="V230" i="9"/>
  <c r="W230" i="9"/>
  <c r="X230" i="9"/>
  <c r="Y230" i="9"/>
  <c r="Z230" i="9"/>
  <c r="AA230" i="9"/>
  <c r="AB230" i="9"/>
  <c r="AC230" i="9"/>
  <c r="AD230" i="9"/>
  <c r="AE230" i="9"/>
  <c r="AF230" i="9"/>
  <c r="AG230" i="9"/>
  <c r="AH230" i="9"/>
  <c r="AI230" i="9"/>
  <c r="AJ230" i="9"/>
  <c r="AK230" i="9"/>
  <c r="AL230" i="9"/>
  <c r="AM230" i="9"/>
  <c r="AN230" i="9"/>
  <c r="AO230" i="9"/>
  <c r="AP230" i="9"/>
  <c r="G231" i="9"/>
  <c r="V231" i="9"/>
  <c r="W231" i="9"/>
  <c r="X231" i="9"/>
  <c r="Y231" i="9"/>
  <c r="Z231" i="9"/>
  <c r="AA231" i="9"/>
  <c r="AB231" i="9"/>
  <c r="AC231" i="9"/>
  <c r="AD231" i="9"/>
  <c r="AE231" i="9"/>
  <c r="AF231" i="9"/>
  <c r="AG231" i="9"/>
  <c r="AH231" i="9"/>
  <c r="AI231" i="9"/>
  <c r="AJ231" i="9"/>
  <c r="AK231" i="9"/>
  <c r="AL231" i="9"/>
  <c r="AM231" i="9"/>
  <c r="AN231" i="9"/>
  <c r="AO231" i="9"/>
  <c r="AP231" i="9"/>
  <c r="G232" i="9"/>
  <c r="V232" i="9"/>
  <c r="W232" i="9"/>
  <c r="X232" i="9"/>
  <c r="Y232" i="9"/>
  <c r="Z232" i="9"/>
  <c r="AA232" i="9"/>
  <c r="AB232" i="9"/>
  <c r="AC232" i="9"/>
  <c r="AD232" i="9"/>
  <c r="AE232" i="9"/>
  <c r="AF232" i="9"/>
  <c r="AG232" i="9"/>
  <c r="AH232" i="9"/>
  <c r="AI232" i="9"/>
  <c r="AJ232" i="9"/>
  <c r="AK232" i="9"/>
  <c r="AL232" i="9"/>
  <c r="AM232" i="9"/>
  <c r="AN232" i="9"/>
  <c r="AO232" i="9"/>
  <c r="AP232" i="9"/>
  <c r="L53" i="2"/>
  <c r="I370" i="9"/>
  <c r="C128" i="9"/>
  <c r="L128" i="9" s="1"/>
  <c r="C244" i="9"/>
  <c r="S57" i="9" l="1"/>
  <c r="S58" i="9"/>
  <c r="S214" i="9"/>
  <c r="S134" i="9"/>
  <c r="S213" i="9"/>
  <c r="S133" i="9"/>
  <c r="S54" i="9"/>
  <c r="S209" i="9"/>
  <c r="S230" i="9"/>
  <c r="T230" i="9" s="1"/>
  <c r="S91" i="9"/>
  <c r="S43" i="9"/>
  <c r="S198" i="9"/>
  <c r="S257" i="9"/>
  <c r="S56" i="9"/>
  <c r="S90" i="9"/>
  <c r="S42" i="9"/>
  <c r="S197" i="9"/>
  <c r="S256" i="9"/>
  <c r="S102" i="9"/>
  <c r="S285" i="9"/>
  <c r="S88" i="9"/>
  <c r="S38" i="9"/>
  <c r="S193" i="9"/>
  <c r="S284" i="9"/>
  <c r="S87" i="9"/>
  <c r="S27" i="9"/>
  <c r="S182" i="9"/>
  <c r="S297" i="9"/>
  <c r="S212" i="9"/>
  <c r="S89" i="9"/>
  <c r="S86" i="9"/>
  <c r="S26" i="9"/>
  <c r="S181" i="9"/>
  <c r="S312" i="9"/>
  <c r="S25" i="9"/>
  <c r="S180" i="9"/>
  <c r="S311" i="9"/>
  <c r="S231" i="9"/>
  <c r="T231" i="9" s="1"/>
  <c r="S74" i="9"/>
  <c r="S109" i="9"/>
  <c r="S177" i="9"/>
  <c r="S330" i="9"/>
  <c r="S41" i="9"/>
  <c r="S75" i="9"/>
  <c r="S73" i="9"/>
  <c r="S118" i="9"/>
  <c r="S166" i="9"/>
  <c r="S359" i="9"/>
  <c r="S196" i="9"/>
  <c r="S72" i="9"/>
  <c r="S117" i="9"/>
  <c r="T117" i="9" s="1"/>
  <c r="S165" i="9"/>
  <c r="S344" i="9"/>
  <c r="S70" i="9"/>
  <c r="S116" i="9"/>
  <c r="T116" i="9" s="1"/>
  <c r="S150" i="9"/>
  <c r="S343" i="9"/>
  <c r="S103" i="9"/>
  <c r="S59" i="9"/>
  <c r="S113" i="9"/>
  <c r="T113" i="9" s="1"/>
  <c r="S149" i="9"/>
  <c r="S164" i="9"/>
  <c r="S148" i="9"/>
  <c r="S132" i="9"/>
  <c r="S229" i="9"/>
  <c r="T229" i="9" s="1"/>
  <c r="S255" i="9"/>
  <c r="S283" i="9"/>
  <c r="S326" i="9"/>
  <c r="S310" i="9"/>
  <c r="S358" i="9"/>
  <c r="S342" i="9"/>
  <c r="S40" i="9"/>
  <c r="S24" i="9"/>
  <c r="S115" i="9"/>
  <c r="T115" i="9" s="1"/>
  <c r="S211" i="9"/>
  <c r="S195" i="9"/>
  <c r="S179" i="9"/>
  <c r="S163" i="9"/>
  <c r="S147" i="9"/>
  <c r="S224" i="9"/>
  <c r="S228" i="9"/>
  <c r="T228" i="9" s="1"/>
  <c r="S254" i="9"/>
  <c r="S282" i="9"/>
  <c r="S325" i="9"/>
  <c r="S309" i="9"/>
  <c r="S357" i="9"/>
  <c r="S341" i="9"/>
  <c r="S71" i="9"/>
  <c r="S55" i="9"/>
  <c r="S39" i="9"/>
  <c r="S23" i="9"/>
  <c r="S114" i="9"/>
  <c r="T114" i="9" s="1"/>
  <c r="S210" i="9"/>
  <c r="S194" i="9"/>
  <c r="S178" i="9"/>
  <c r="S162" i="9"/>
  <c r="S146" i="9"/>
  <c r="S243" i="9"/>
  <c r="S227" i="9"/>
  <c r="T227" i="9" s="1"/>
  <c r="S253" i="9"/>
  <c r="S281" i="9"/>
  <c r="S324" i="9"/>
  <c r="S308" i="9"/>
  <c r="S356" i="9"/>
  <c r="S340" i="9"/>
  <c r="S161" i="9"/>
  <c r="S145" i="9"/>
  <c r="S242" i="9"/>
  <c r="S226" i="9"/>
  <c r="T226" i="9" s="1"/>
  <c r="S252" i="9"/>
  <c r="S280" i="9"/>
  <c r="S323" i="9"/>
  <c r="S307" i="9"/>
  <c r="S355" i="9"/>
  <c r="S339" i="9"/>
  <c r="S69" i="9"/>
  <c r="S160" i="9"/>
  <c r="S144" i="9"/>
  <c r="S241" i="9"/>
  <c r="S225" i="9"/>
  <c r="T225" i="9" s="1"/>
  <c r="S251" i="9"/>
  <c r="S279" i="9"/>
  <c r="S322" i="9"/>
  <c r="S306" i="9"/>
  <c r="S354" i="9"/>
  <c r="S338" i="9"/>
  <c r="S101" i="9"/>
  <c r="S37" i="9"/>
  <c r="S100" i="9"/>
  <c r="S84" i="9"/>
  <c r="S68" i="9"/>
  <c r="S52" i="9"/>
  <c r="S36" i="9"/>
  <c r="S107" i="9"/>
  <c r="S131" i="9"/>
  <c r="S207" i="9"/>
  <c r="S191" i="9"/>
  <c r="S175" i="9"/>
  <c r="S159" i="9"/>
  <c r="S143" i="9"/>
  <c r="S240" i="9"/>
  <c r="S269" i="9"/>
  <c r="S278" i="9"/>
  <c r="S321" i="9"/>
  <c r="S305" i="9"/>
  <c r="S353" i="9"/>
  <c r="S337" i="9"/>
  <c r="S112" i="9"/>
  <c r="T112" i="9" s="1"/>
  <c r="S99" i="9"/>
  <c r="S83" i="9"/>
  <c r="S67" i="9"/>
  <c r="S51" i="9"/>
  <c r="S35" i="9"/>
  <c r="S106" i="9"/>
  <c r="S222" i="9"/>
  <c r="S206" i="9"/>
  <c r="S190" i="9"/>
  <c r="S174" i="9"/>
  <c r="S158" i="9"/>
  <c r="S142" i="9"/>
  <c r="S239" i="9"/>
  <c r="S250" i="9"/>
  <c r="S293" i="9"/>
  <c r="S277" i="9"/>
  <c r="S320" i="9"/>
  <c r="S304" i="9"/>
  <c r="S352" i="9"/>
  <c r="S336" i="9"/>
  <c r="S108" i="9"/>
  <c r="S98" i="9"/>
  <c r="S82" i="9"/>
  <c r="S66" i="9"/>
  <c r="S50" i="9"/>
  <c r="S34" i="9"/>
  <c r="S105" i="9"/>
  <c r="S221" i="9"/>
  <c r="S205" i="9"/>
  <c r="S189" i="9"/>
  <c r="S173" i="9"/>
  <c r="S157" i="9"/>
  <c r="S141" i="9"/>
  <c r="S238" i="9"/>
  <c r="T238" i="9" s="1"/>
  <c r="S264" i="9"/>
  <c r="S292" i="9"/>
  <c r="S276" i="9"/>
  <c r="S319" i="9"/>
  <c r="S303" i="9"/>
  <c r="S351" i="9"/>
  <c r="S335" i="9"/>
  <c r="S192" i="9"/>
  <c r="S81" i="9"/>
  <c r="S65" i="9"/>
  <c r="S49" i="9"/>
  <c r="S33" i="9"/>
  <c r="S104" i="9"/>
  <c r="S220" i="9"/>
  <c r="S204" i="9"/>
  <c r="S188" i="9"/>
  <c r="S172" i="9"/>
  <c r="S156" i="9"/>
  <c r="S140" i="9"/>
  <c r="S237" i="9"/>
  <c r="T237" i="9" s="1"/>
  <c r="S263" i="9"/>
  <c r="S291" i="9"/>
  <c r="S275" i="9"/>
  <c r="S318" i="9"/>
  <c r="S302" i="9"/>
  <c r="S350" i="9"/>
  <c r="S334" i="9"/>
  <c r="S53" i="9"/>
  <c r="S96" i="9"/>
  <c r="S80" i="9"/>
  <c r="S64" i="9"/>
  <c r="S48" i="9"/>
  <c r="S32" i="9"/>
  <c r="S111" i="9"/>
  <c r="T111" i="9" s="1"/>
  <c r="S219" i="9"/>
  <c r="S203" i="9"/>
  <c r="S187" i="9"/>
  <c r="S171" i="9"/>
  <c r="S155" i="9"/>
  <c r="S139" i="9"/>
  <c r="S236" i="9"/>
  <c r="T236" i="9" s="1"/>
  <c r="S262" i="9"/>
  <c r="S290" i="9"/>
  <c r="S274" i="9"/>
  <c r="S317" i="9"/>
  <c r="S301" i="9"/>
  <c r="S349" i="9"/>
  <c r="S333" i="9"/>
  <c r="S95" i="9"/>
  <c r="S79" i="9"/>
  <c r="S63" i="9"/>
  <c r="S47" i="9"/>
  <c r="S31" i="9"/>
  <c r="S122" i="9"/>
  <c r="S218" i="9"/>
  <c r="S202" i="9"/>
  <c r="S186" i="9"/>
  <c r="S170" i="9"/>
  <c r="S154" i="9"/>
  <c r="S138" i="9"/>
  <c r="S235" i="9"/>
  <c r="T235" i="9" s="1"/>
  <c r="S261" i="9"/>
  <c r="S289" i="9"/>
  <c r="S273" i="9"/>
  <c r="S316" i="9"/>
  <c r="S300" i="9"/>
  <c r="S348" i="9"/>
  <c r="S332" i="9"/>
  <c r="S208" i="9"/>
  <c r="S94" i="9"/>
  <c r="S78" i="9"/>
  <c r="S62" i="9"/>
  <c r="S46" i="9"/>
  <c r="S30" i="9"/>
  <c r="S121" i="9"/>
  <c r="S217" i="9"/>
  <c r="S201" i="9"/>
  <c r="S185" i="9"/>
  <c r="S169" i="9"/>
  <c r="S153" i="9"/>
  <c r="S137" i="9"/>
  <c r="S234" i="9"/>
  <c r="T234" i="9" s="1"/>
  <c r="S260" i="9"/>
  <c r="S288" i="9"/>
  <c r="S272" i="9"/>
  <c r="S315" i="9"/>
  <c r="S299" i="9"/>
  <c r="S347" i="9"/>
  <c r="S331" i="9"/>
  <c r="S85" i="9"/>
  <c r="S97" i="9"/>
  <c r="S93" i="9"/>
  <c r="S77" i="9"/>
  <c r="S61" i="9"/>
  <c r="S45" i="9"/>
  <c r="S29" i="9"/>
  <c r="S120" i="9"/>
  <c r="S216" i="9"/>
  <c r="S200" i="9"/>
  <c r="S184" i="9"/>
  <c r="S168" i="9"/>
  <c r="S152" i="9"/>
  <c r="S136" i="9"/>
  <c r="S233" i="9"/>
  <c r="T233" i="9" s="1"/>
  <c r="S259" i="9"/>
  <c r="S287" i="9"/>
  <c r="S271" i="9"/>
  <c r="S314" i="9"/>
  <c r="S298" i="9"/>
  <c r="S346" i="9"/>
  <c r="S176" i="9"/>
  <c r="S92" i="9"/>
  <c r="S76" i="9"/>
  <c r="S60" i="9"/>
  <c r="S44" i="9"/>
  <c r="S28" i="9"/>
  <c r="S119" i="9"/>
  <c r="S215" i="9"/>
  <c r="S199" i="9"/>
  <c r="S183" i="9"/>
  <c r="S167" i="9"/>
  <c r="S151" i="9"/>
  <c r="S135" i="9"/>
  <c r="S232" i="9"/>
  <c r="T232" i="9" s="1"/>
  <c r="S258" i="9"/>
  <c r="S286" i="9"/>
  <c r="S270" i="9"/>
  <c r="S313" i="9"/>
  <c r="S345" i="9"/>
  <c r="I128" i="9"/>
  <c r="J128" i="9"/>
  <c r="K128" i="9"/>
  <c r="H128" i="9"/>
  <c r="S327" i="9" l="1"/>
  <c r="S244" i="9"/>
  <c r="S294" i="9"/>
  <c r="AP359" i="9"/>
  <c r="AO359" i="9"/>
  <c r="AN359" i="9"/>
  <c r="AP358" i="9"/>
  <c r="AO358" i="9"/>
  <c r="AN358" i="9"/>
  <c r="AP357" i="9"/>
  <c r="AO357" i="9"/>
  <c r="AN357" i="9"/>
  <c r="AP356" i="9"/>
  <c r="AO356" i="9"/>
  <c r="AN356" i="9"/>
  <c r="AP355" i="9"/>
  <c r="AO355" i="9"/>
  <c r="AN355" i="9"/>
  <c r="AP354" i="9"/>
  <c r="AO354" i="9"/>
  <c r="AN354" i="9"/>
  <c r="AP353" i="9"/>
  <c r="AO353" i="9"/>
  <c r="AN353" i="9"/>
  <c r="AP352" i="9"/>
  <c r="AO352" i="9"/>
  <c r="AN352" i="9"/>
  <c r="AP351" i="9"/>
  <c r="AO351" i="9"/>
  <c r="AN351" i="9"/>
  <c r="AP350" i="9"/>
  <c r="AO350" i="9"/>
  <c r="AN350" i="9"/>
  <c r="AP349" i="9"/>
  <c r="AO349" i="9"/>
  <c r="AN349" i="9"/>
  <c r="AP348" i="9"/>
  <c r="AO348" i="9"/>
  <c r="AN348" i="9"/>
  <c r="AP347" i="9"/>
  <c r="AO347" i="9"/>
  <c r="AN347" i="9"/>
  <c r="AP346" i="9"/>
  <c r="AO346" i="9"/>
  <c r="AN346" i="9"/>
  <c r="AP345" i="9"/>
  <c r="AO345" i="9"/>
  <c r="AN345" i="9"/>
  <c r="AP344" i="9"/>
  <c r="AO344" i="9"/>
  <c r="AN344" i="9"/>
  <c r="AP343" i="9"/>
  <c r="AO343" i="9"/>
  <c r="AN343" i="9"/>
  <c r="AP342" i="9"/>
  <c r="AO342" i="9"/>
  <c r="AN342" i="9"/>
  <c r="AP341" i="9"/>
  <c r="AO341" i="9"/>
  <c r="AN341" i="9"/>
  <c r="AP340" i="9"/>
  <c r="AO340" i="9"/>
  <c r="AN340" i="9"/>
  <c r="AP339" i="9"/>
  <c r="AO339" i="9"/>
  <c r="AN339" i="9"/>
  <c r="AP338" i="9"/>
  <c r="AO338" i="9"/>
  <c r="AN338" i="9"/>
  <c r="AP337" i="9"/>
  <c r="AO337" i="9"/>
  <c r="AN337" i="9"/>
  <c r="AP336" i="9"/>
  <c r="AO336" i="9"/>
  <c r="AN336" i="9"/>
  <c r="AP335" i="9"/>
  <c r="AO335" i="9"/>
  <c r="AN335" i="9"/>
  <c r="AP334" i="9"/>
  <c r="AO334" i="9"/>
  <c r="AN334" i="9"/>
  <c r="AP333" i="9"/>
  <c r="AO333" i="9"/>
  <c r="AN333" i="9"/>
  <c r="AP332" i="9"/>
  <c r="AO332" i="9"/>
  <c r="AN332" i="9"/>
  <c r="AP331" i="9"/>
  <c r="AO331" i="9"/>
  <c r="AN331" i="9"/>
  <c r="AP330" i="9"/>
  <c r="AO330" i="9"/>
  <c r="AN330" i="9"/>
  <c r="AN322" i="9"/>
  <c r="AO322" i="9"/>
  <c r="AP322" i="9"/>
  <c r="AN323" i="9"/>
  <c r="AO323" i="9"/>
  <c r="AP323" i="9"/>
  <c r="AN324" i="9"/>
  <c r="AO324" i="9"/>
  <c r="AP324" i="9"/>
  <c r="AN325" i="9"/>
  <c r="AO325" i="9"/>
  <c r="AP325" i="9"/>
  <c r="AN326" i="9"/>
  <c r="AO326" i="9"/>
  <c r="AP326" i="9"/>
  <c r="AP321" i="9"/>
  <c r="AO321" i="9"/>
  <c r="AN321" i="9"/>
  <c r="AP320" i="9"/>
  <c r="AO320" i="9"/>
  <c r="AN320" i="9"/>
  <c r="AP319" i="9"/>
  <c r="AO319" i="9"/>
  <c r="AN319" i="9"/>
  <c r="AP318" i="9"/>
  <c r="AO318" i="9"/>
  <c r="AN318" i="9"/>
  <c r="AP317" i="9"/>
  <c r="AO317" i="9"/>
  <c r="AN317" i="9"/>
  <c r="AP316" i="9"/>
  <c r="AO316" i="9"/>
  <c r="AN316" i="9"/>
  <c r="AP315" i="9"/>
  <c r="AO315" i="9"/>
  <c r="AN315" i="9"/>
  <c r="AP314" i="9"/>
  <c r="AO314" i="9"/>
  <c r="AN314" i="9"/>
  <c r="AP313" i="9"/>
  <c r="AO313" i="9"/>
  <c r="AN313" i="9"/>
  <c r="AP312" i="9"/>
  <c r="AO312" i="9"/>
  <c r="AN312" i="9"/>
  <c r="AP311" i="9"/>
  <c r="AO311" i="9"/>
  <c r="AN311" i="9"/>
  <c r="AP310" i="9"/>
  <c r="AO310" i="9"/>
  <c r="AN310" i="9"/>
  <c r="AP309" i="9"/>
  <c r="AO309" i="9"/>
  <c r="AN309" i="9"/>
  <c r="AP308" i="9"/>
  <c r="AO308" i="9"/>
  <c r="AN308" i="9"/>
  <c r="AP307" i="9"/>
  <c r="AO307" i="9"/>
  <c r="AN307" i="9"/>
  <c r="AP306" i="9"/>
  <c r="AO306" i="9"/>
  <c r="AN306" i="9"/>
  <c r="AP305" i="9"/>
  <c r="AO305" i="9"/>
  <c r="AN305" i="9"/>
  <c r="AP304" i="9"/>
  <c r="AO304" i="9"/>
  <c r="AN304" i="9"/>
  <c r="AP303" i="9"/>
  <c r="AO303" i="9"/>
  <c r="AN303" i="9"/>
  <c r="AP302" i="9"/>
  <c r="AO302" i="9"/>
  <c r="AN302" i="9"/>
  <c r="AP301" i="9"/>
  <c r="AO301" i="9"/>
  <c r="AN301" i="9"/>
  <c r="AP300" i="9"/>
  <c r="AO300" i="9"/>
  <c r="AN300" i="9"/>
  <c r="AP299" i="9"/>
  <c r="AO299" i="9"/>
  <c r="AN299" i="9"/>
  <c r="AP298" i="9"/>
  <c r="AO298" i="9"/>
  <c r="AN298" i="9"/>
  <c r="AP297" i="9"/>
  <c r="AO297" i="9"/>
  <c r="AN297" i="9"/>
  <c r="AN284" i="9"/>
  <c r="AO284" i="9"/>
  <c r="AP284" i="9"/>
  <c r="AN285" i="9"/>
  <c r="AO285" i="9"/>
  <c r="AP285" i="9"/>
  <c r="AN286" i="9"/>
  <c r="AO286" i="9"/>
  <c r="AP286" i="9"/>
  <c r="AN287" i="9"/>
  <c r="AO287" i="9"/>
  <c r="AP287" i="9"/>
  <c r="AN288" i="9"/>
  <c r="AO288" i="9"/>
  <c r="AP288" i="9"/>
  <c r="AN289" i="9"/>
  <c r="AO289" i="9"/>
  <c r="AP289" i="9"/>
  <c r="AN290" i="9"/>
  <c r="AO290" i="9"/>
  <c r="AP290" i="9"/>
  <c r="AN291" i="9"/>
  <c r="AO291" i="9"/>
  <c r="AP291" i="9"/>
  <c r="AN292" i="9"/>
  <c r="AO292" i="9"/>
  <c r="AP292" i="9"/>
  <c r="AN293" i="9"/>
  <c r="AO293" i="9"/>
  <c r="AP293" i="9"/>
  <c r="AP283" i="9"/>
  <c r="AO283" i="9"/>
  <c r="AN283" i="9"/>
  <c r="AP282" i="9"/>
  <c r="AO282" i="9"/>
  <c r="AN282" i="9"/>
  <c r="AP281" i="9"/>
  <c r="AO281" i="9"/>
  <c r="AN281" i="9"/>
  <c r="AP280" i="9"/>
  <c r="AO280" i="9"/>
  <c r="AN280" i="9"/>
  <c r="AP279" i="9"/>
  <c r="AO279" i="9"/>
  <c r="AN279" i="9"/>
  <c r="AP278" i="9"/>
  <c r="AO278" i="9"/>
  <c r="AN278" i="9"/>
  <c r="AP277" i="9"/>
  <c r="AO277" i="9"/>
  <c r="AN277" i="9"/>
  <c r="AP276" i="9"/>
  <c r="AO276" i="9"/>
  <c r="AN276" i="9"/>
  <c r="AP275" i="9"/>
  <c r="AO275" i="9"/>
  <c r="AN275" i="9"/>
  <c r="AP274" i="9"/>
  <c r="AO274" i="9"/>
  <c r="AN274" i="9"/>
  <c r="AP273" i="9"/>
  <c r="AO273" i="9"/>
  <c r="AN273" i="9"/>
  <c r="AP272" i="9"/>
  <c r="AO272" i="9"/>
  <c r="AN272" i="9"/>
  <c r="AP271" i="9"/>
  <c r="AO271" i="9"/>
  <c r="AN271" i="9"/>
  <c r="AP270" i="9"/>
  <c r="AO270" i="9"/>
  <c r="AN270" i="9"/>
  <c r="AP269" i="9"/>
  <c r="AO269" i="9"/>
  <c r="AN269" i="9"/>
  <c r="AN251" i="9"/>
  <c r="AO251" i="9"/>
  <c r="AP251" i="9"/>
  <c r="AN252" i="9"/>
  <c r="AO252" i="9"/>
  <c r="AP252" i="9"/>
  <c r="AN253" i="9"/>
  <c r="AO253" i="9"/>
  <c r="AP253" i="9"/>
  <c r="AN254" i="9"/>
  <c r="AO254" i="9"/>
  <c r="AP254" i="9"/>
  <c r="AN255" i="9"/>
  <c r="AO255" i="9"/>
  <c r="AP255" i="9"/>
  <c r="AN256" i="9"/>
  <c r="AO256" i="9"/>
  <c r="AP256" i="9"/>
  <c r="AN257" i="9"/>
  <c r="AO257" i="9"/>
  <c r="AP257" i="9"/>
  <c r="AN258" i="9"/>
  <c r="AO258" i="9"/>
  <c r="AP258" i="9"/>
  <c r="AN259" i="9"/>
  <c r="AO259" i="9"/>
  <c r="AP259" i="9"/>
  <c r="AN260" i="9"/>
  <c r="AO260" i="9"/>
  <c r="AP260" i="9"/>
  <c r="AN261" i="9"/>
  <c r="AO261" i="9"/>
  <c r="AP261" i="9"/>
  <c r="AN262" i="9"/>
  <c r="AO262" i="9"/>
  <c r="AP262" i="9"/>
  <c r="AN263" i="9"/>
  <c r="AO263" i="9"/>
  <c r="AP263" i="9"/>
  <c r="AN264" i="9"/>
  <c r="AO264" i="9"/>
  <c r="AP264" i="9"/>
  <c r="AP250" i="9"/>
  <c r="AO250" i="9"/>
  <c r="AN250" i="9"/>
  <c r="AN132" i="9"/>
  <c r="AO132" i="9"/>
  <c r="AP132" i="9"/>
  <c r="AN133" i="9"/>
  <c r="AO133" i="9"/>
  <c r="AP133" i="9"/>
  <c r="AN134" i="9"/>
  <c r="AO134" i="9"/>
  <c r="AP134" i="9"/>
  <c r="AN135" i="9"/>
  <c r="AO135" i="9"/>
  <c r="AP135" i="9"/>
  <c r="AN136" i="9"/>
  <c r="AO136" i="9"/>
  <c r="AP136" i="9"/>
  <c r="AN137" i="9"/>
  <c r="AO137" i="9"/>
  <c r="AP137" i="9"/>
  <c r="AN138" i="9"/>
  <c r="AO138" i="9"/>
  <c r="AP138" i="9"/>
  <c r="AN139" i="9"/>
  <c r="AO139" i="9"/>
  <c r="AP139" i="9"/>
  <c r="AN140" i="9"/>
  <c r="AO140" i="9"/>
  <c r="AP140" i="9"/>
  <c r="AN141" i="9"/>
  <c r="AO141" i="9"/>
  <c r="AP141" i="9"/>
  <c r="AN142" i="9"/>
  <c r="AO142" i="9"/>
  <c r="AP142" i="9"/>
  <c r="AN143" i="9"/>
  <c r="AO143" i="9"/>
  <c r="AP143" i="9"/>
  <c r="AN144" i="9"/>
  <c r="AO144" i="9"/>
  <c r="AP144" i="9"/>
  <c r="AN145" i="9"/>
  <c r="AO145" i="9"/>
  <c r="AP145" i="9"/>
  <c r="AN146" i="9"/>
  <c r="AO146" i="9"/>
  <c r="AP146" i="9"/>
  <c r="AN147" i="9"/>
  <c r="AO147" i="9"/>
  <c r="AP147" i="9"/>
  <c r="AN148" i="9"/>
  <c r="AO148" i="9"/>
  <c r="AP148" i="9"/>
  <c r="AN149" i="9"/>
  <c r="AO149" i="9"/>
  <c r="AP149" i="9"/>
  <c r="AN150" i="9"/>
  <c r="AO150" i="9"/>
  <c r="AP150" i="9"/>
  <c r="AN151" i="9"/>
  <c r="AO151" i="9"/>
  <c r="AP151" i="9"/>
  <c r="AN152" i="9"/>
  <c r="AO152" i="9"/>
  <c r="AP152" i="9"/>
  <c r="AN153" i="9"/>
  <c r="AO153" i="9"/>
  <c r="AP153" i="9"/>
  <c r="AN154" i="9"/>
  <c r="AO154" i="9"/>
  <c r="AP154" i="9"/>
  <c r="AN155" i="9"/>
  <c r="AO155" i="9"/>
  <c r="AP155" i="9"/>
  <c r="AN156" i="9"/>
  <c r="AO156" i="9"/>
  <c r="AP156" i="9"/>
  <c r="AN157" i="9"/>
  <c r="AO157" i="9"/>
  <c r="AP157" i="9"/>
  <c r="AN158" i="9"/>
  <c r="AO158" i="9"/>
  <c r="AP158" i="9"/>
  <c r="AN159" i="9"/>
  <c r="AO159" i="9"/>
  <c r="AP159" i="9"/>
  <c r="AN160" i="9"/>
  <c r="AO160" i="9"/>
  <c r="AP160" i="9"/>
  <c r="AN161" i="9"/>
  <c r="AO161" i="9"/>
  <c r="AP161" i="9"/>
  <c r="AN162" i="9"/>
  <c r="AO162" i="9"/>
  <c r="AP162" i="9"/>
  <c r="AN163" i="9"/>
  <c r="AO163" i="9"/>
  <c r="AP163" i="9"/>
  <c r="AN164" i="9"/>
  <c r="AO164" i="9"/>
  <c r="AP164" i="9"/>
  <c r="AN165" i="9"/>
  <c r="AO165" i="9"/>
  <c r="AP165" i="9"/>
  <c r="AN166" i="9"/>
  <c r="AO166" i="9"/>
  <c r="AP166" i="9"/>
  <c r="AN167" i="9"/>
  <c r="AO167" i="9"/>
  <c r="AP167" i="9"/>
  <c r="AN168" i="9"/>
  <c r="AO168" i="9"/>
  <c r="AP168" i="9"/>
  <c r="AN169" i="9"/>
  <c r="AO169" i="9"/>
  <c r="AP169" i="9"/>
  <c r="AN170" i="9"/>
  <c r="AO170" i="9"/>
  <c r="AP170" i="9"/>
  <c r="AN171" i="9"/>
  <c r="AO171" i="9"/>
  <c r="AP171" i="9"/>
  <c r="AN172" i="9"/>
  <c r="AO172" i="9"/>
  <c r="AP172" i="9"/>
  <c r="AN173" i="9"/>
  <c r="AO173" i="9"/>
  <c r="AP173" i="9"/>
  <c r="AN174" i="9"/>
  <c r="AO174" i="9"/>
  <c r="AP174" i="9"/>
  <c r="AN175" i="9"/>
  <c r="AO175" i="9"/>
  <c r="AP175" i="9"/>
  <c r="AN176" i="9"/>
  <c r="AO176" i="9"/>
  <c r="AP176" i="9"/>
  <c r="AN177" i="9"/>
  <c r="AO177" i="9"/>
  <c r="AP177" i="9"/>
  <c r="AN178" i="9"/>
  <c r="AO178" i="9"/>
  <c r="AP178" i="9"/>
  <c r="AN179" i="9"/>
  <c r="AO179" i="9"/>
  <c r="AP179" i="9"/>
  <c r="AN180" i="9"/>
  <c r="AO180" i="9"/>
  <c r="AP180" i="9"/>
  <c r="AN181" i="9"/>
  <c r="AO181" i="9"/>
  <c r="AP181" i="9"/>
  <c r="AN182" i="9"/>
  <c r="AO182" i="9"/>
  <c r="AP182" i="9"/>
  <c r="AN183" i="9"/>
  <c r="AO183" i="9"/>
  <c r="AP183" i="9"/>
  <c r="AN184" i="9"/>
  <c r="AO184" i="9"/>
  <c r="AP184" i="9"/>
  <c r="AN185" i="9"/>
  <c r="AO185" i="9"/>
  <c r="AP185" i="9"/>
  <c r="AN186" i="9"/>
  <c r="AO186" i="9"/>
  <c r="AP186" i="9"/>
  <c r="AN187" i="9"/>
  <c r="AO187" i="9"/>
  <c r="AP187" i="9"/>
  <c r="AN188" i="9"/>
  <c r="AO188" i="9"/>
  <c r="AP188" i="9"/>
  <c r="AN189" i="9"/>
  <c r="AO189" i="9"/>
  <c r="AP189" i="9"/>
  <c r="AN190" i="9"/>
  <c r="AO190" i="9"/>
  <c r="AP190" i="9"/>
  <c r="AN191" i="9"/>
  <c r="AO191" i="9"/>
  <c r="AP191" i="9"/>
  <c r="AN192" i="9"/>
  <c r="AO192" i="9"/>
  <c r="AP192" i="9"/>
  <c r="AN193" i="9"/>
  <c r="AO193" i="9"/>
  <c r="AP193" i="9"/>
  <c r="AN194" i="9"/>
  <c r="AO194" i="9"/>
  <c r="AP194" i="9"/>
  <c r="AN195" i="9"/>
  <c r="AO195" i="9"/>
  <c r="AP195" i="9"/>
  <c r="AN196" i="9"/>
  <c r="AO196" i="9"/>
  <c r="AP196" i="9"/>
  <c r="AN197" i="9"/>
  <c r="AO197" i="9"/>
  <c r="AP197" i="9"/>
  <c r="AN198" i="9"/>
  <c r="AO198" i="9"/>
  <c r="AP198" i="9"/>
  <c r="AN199" i="9"/>
  <c r="AO199" i="9"/>
  <c r="AP199" i="9"/>
  <c r="AN200" i="9"/>
  <c r="AO200" i="9"/>
  <c r="AP200" i="9"/>
  <c r="AN201" i="9"/>
  <c r="AO201" i="9"/>
  <c r="AP201" i="9"/>
  <c r="AN202" i="9"/>
  <c r="AO202" i="9"/>
  <c r="AP202" i="9"/>
  <c r="AN203" i="9"/>
  <c r="AO203" i="9"/>
  <c r="AP203" i="9"/>
  <c r="AN204" i="9"/>
  <c r="AO204" i="9"/>
  <c r="AP204" i="9"/>
  <c r="AN205" i="9"/>
  <c r="AO205" i="9"/>
  <c r="AP205" i="9"/>
  <c r="AN206" i="9"/>
  <c r="AO206" i="9"/>
  <c r="AP206" i="9"/>
  <c r="AN207" i="9"/>
  <c r="AO207" i="9"/>
  <c r="AP207" i="9"/>
  <c r="AN208" i="9"/>
  <c r="AO208" i="9"/>
  <c r="AP208" i="9"/>
  <c r="AN209" i="9"/>
  <c r="AO209" i="9"/>
  <c r="AP209" i="9"/>
  <c r="AN210" i="9"/>
  <c r="AO210" i="9"/>
  <c r="AP210" i="9"/>
  <c r="AN211" i="9"/>
  <c r="AO211" i="9"/>
  <c r="AP211" i="9"/>
  <c r="AN212" i="9"/>
  <c r="AO212" i="9"/>
  <c r="AP212" i="9"/>
  <c r="AN213" i="9"/>
  <c r="AO213" i="9"/>
  <c r="AP213" i="9"/>
  <c r="AN214" i="9"/>
  <c r="AO214" i="9"/>
  <c r="AP214" i="9"/>
  <c r="AN215" i="9"/>
  <c r="AO215" i="9"/>
  <c r="AP215" i="9"/>
  <c r="AN216" i="9"/>
  <c r="AO216" i="9"/>
  <c r="AP216" i="9"/>
  <c r="AN217" i="9"/>
  <c r="AO217" i="9"/>
  <c r="AP217" i="9"/>
  <c r="AN218" i="9"/>
  <c r="AO218" i="9"/>
  <c r="AP218" i="9"/>
  <c r="AN219" i="9"/>
  <c r="AO219" i="9"/>
  <c r="AP219" i="9"/>
  <c r="AN220" i="9"/>
  <c r="AO220" i="9"/>
  <c r="AP220" i="9"/>
  <c r="AN221" i="9"/>
  <c r="AO221" i="9"/>
  <c r="AP221" i="9"/>
  <c r="AN222" i="9"/>
  <c r="AO222" i="9"/>
  <c r="AP222" i="9"/>
  <c r="AN223" i="9"/>
  <c r="AO223" i="9"/>
  <c r="AP223" i="9"/>
  <c r="AN224" i="9"/>
  <c r="AO224" i="9"/>
  <c r="AP224" i="9"/>
  <c r="AN239" i="9"/>
  <c r="AO239" i="9"/>
  <c r="AP239" i="9"/>
  <c r="AN240" i="9"/>
  <c r="AO240" i="9"/>
  <c r="AP240" i="9"/>
  <c r="AN241" i="9"/>
  <c r="AO241" i="9"/>
  <c r="AP241" i="9"/>
  <c r="AN242" i="9"/>
  <c r="AO242" i="9"/>
  <c r="AP242" i="9"/>
  <c r="AN243" i="9"/>
  <c r="AO243" i="9"/>
  <c r="AP243" i="9"/>
  <c r="AP131" i="9"/>
  <c r="AO131" i="9"/>
  <c r="AN131" i="9"/>
  <c r="AN23" i="9"/>
  <c r="AO23" i="9"/>
  <c r="AP23" i="9"/>
  <c r="AN24" i="9"/>
  <c r="AO24" i="9"/>
  <c r="AP24" i="9"/>
  <c r="AN25" i="9"/>
  <c r="AO25" i="9"/>
  <c r="AP25" i="9"/>
  <c r="AN26" i="9"/>
  <c r="AO26" i="9"/>
  <c r="AP26" i="9"/>
  <c r="AN27" i="9"/>
  <c r="AO27" i="9"/>
  <c r="AP27" i="9"/>
  <c r="AN28" i="9"/>
  <c r="AO28" i="9"/>
  <c r="AP28" i="9"/>
  <c r="AN29" i="9"/>
  <c r="AO29" i="9"/>
  <c r="AP29" i="9"/>
  <c r="AN30" i="9"/>
  <c r="AO30" i="9"/>
  <c r="AP30" i="9"/>
  <c r="AN31" i="9"/>
  <c r="AO31" i="9"/>
  <c r="AP31" i="9"/>
  <c r="AN32" i="9"/>
  <c r="AO32" i="9"/>
  <c r="AP32" i="9"/>
  <c r="AN33" i="9"/>
  <c r="AO33" i="9"/>
  <c r="AP33" i="9"/>
  <c r="AN34" i="9"/>
  <c r="AO34" i="9"/>
  <c r="AP34" i="9"/>
  <c r="AN35" i="9"/>
  <c r="AO35" i="9"/>
  <c r="AP35" i="9"/>
  <c r="AN36" i="9"/>
  <c r="AO36" i="9"/>
  <c r="AP36" i="9"/>
  <c r="AN37" i="9"/>
  <c r="AO37" i="9"/>
  <c r="AP37" i="9"/>
  <c r="AN38" i="9"/>
  <c r="AO38" i="9"/>
  <c r="AP38" i="9"/>
  <c r="AN39" i="9"/>
  <c r="AO39" i="9"/>
  <c r="AP39" i="9"/>
  <c r="AN40" i="9"/>
  <c r="AO40" i="9"/>
  <c r="AP40" i="9"/>
  <c r="AN41" i="9"/>
  <c r="AO41" i="9"/>
  <c r="AP41" i="9"/>
  <c r="AN42" i="9"/>
  <c r="AO42" i="9"/>
  <c r="AP42" i="9"/>
  <c r="AN43" i="9"/>
  <c r="AO43" i="9"/>
  <c r="AP43" i="9"/>
  <c r="AN44" i="9"/>
  <c r="AO44" i="9"/>
  <c r="AP44" i="9"/>
  <c r="AN45" i="9"/>
  <c r="AO45" i="9"/>
  <c r="AP45" i="9"/>
  <c r="AN46" i="9"/>
  <c r="AO46" i="9"/>
  <c r="AP46" i="9"/>
  <c r="AN47" i="9"/>
  <c r="AO47" i="9"/>
  <c r="AP47" i="9"/>
  <c r="AN48" i="9"/>
  <c r="AO48" i="9"/>
  <c r="AP48" i="9"/>
  <c r="AN49" i="9"/>
  <c r="AO49" i="9"/>
  <c r="AP49" i="9"/>
  <c r="AN50" i="9"/>
  <c r="AO50" i="9"/>
  <c r="AP50" i="9"/>
  <c r="AN51" i="9"/>
  <c r="AO51" i="9"/>
  <c r="AP51" i="9"/>
  <c r="AN52" i="9"/>
  <c r="AO52" i="9"/>
  <c r="AP52" i="9"/>
  <c r="AN53" i="9"/>
  <c r="AO53" i="9"/>
  <c r="AP53" i="9"/>
  <c r="AN54" i="9"/>
  <c r="AO54" i="9"/>
  <c r="AP54" i="9"/>
  <c r="AN55" i="9"/>
  <c r="AO55" i="9"/>
  <c r="AP55" i="9"/>
  <c r="AN56" i="9"/>
  <c r="AO56" i="9"/>
  <c r="AP56" i="9"/>
  <c r="AN57" i="9"/>
  <c r="AO57" i="9"/>
  <c r="AP57" i="9"/>
  <c r="AN58" i="9"/>
  <c r="AO58" i="9"/>
  <c r="AP58" i="9"/>
  <c r="AN59" i="9"/>
  <c r="AO59" i="9"/>
  <c r="AP59" i="9"/>
  <c r="AN60" i="9"/>
  <c r="AO60" i="9"/>
  <c r="AP60" i="9"/>
  <c r="AN61" i="9"/>
  <c r="AO61" i="9"/>
  <c r="AP61" i="9"/>
  <c r="AN62" i="9"/>
  <c r="AO62" i="9"/>
  <c r="AP62" i="9"/>
  <c r="AN63" i="9"/>
  <c r="AO63" i="9"/>
  <c r="AP63" i="9"/>
  <c r="AN64" i="9"/>
  <c r="AO64" i="9"/>
  <c r="AP64" i="9"/>
  <c r="AN65" i="9"/>
  <c r="AO65" i="9"/>
  <c r="AP65" i="9"/>
  <c r="AN66" i="9"/>
  <c r="AO66" i="9"/>
  <c r="AP66" i="9"/>
  <c r="AN67" i="9"/>
  <c r="AO67" i="9"/>
  <c r="AP67" i="9"/>
  <c r="AN68" i="9"/>
  <c r="AO68" i="9"/>
  <c r="AP68" i="9"/>
  <c r="AN69" i="9"/>
  <c r="AO69" i="9"/>
  <c r="AP69" i="9"/>
  <c r="AN70" i="9"/>
  <c r="AO70" i="9"/>
  <c r="AP70" i="9"/>
  <c r="AN71" i="9"/>
  <c r="AO71" i="9"/>
  <c r="AP71" i="9"/>
  <c r="AN72" i="9"/>
  <c r="AO72" i="9"/>
  <c r="AP72" i="9"/>
  <c r="AN73" i="9"/>
  <c r="AO73" i="9"/>
  <c r="AP73" i="9"/>
  <c r="AN74" i="9"/>
  <c r="AO74" i="9"/>
  <c r="AP74" i="9"/>
  <c r="AN75" i="9"/>
  <c r="AO75" i="9"/>
  <c r="AP75" i="9"/>
  <c r="AN76" i="9"/>
  <c r="AO76" i="9"/>
  <c r="AP76" i="9"/>
  <c r="AN77" i="9"/>
  <c r="AO77" i="9"/>
  <c r="AP77" i="9"/>
  <c r="AN78" i="9"/>
  <c r="AO78" i="9"/>
  <c r="AP78" i="9"/>
  <c r="AN79" i="9"/>
  <c r="AO79" i="9"/>
  <c r="AP79" i="9"/>
  <c r="AN80" i="9"/>
  <c r="AO80" i="9"/>
  <c r="AP80" i="9"/>
  <c r="AN81" i="9"/>
  <c r="AO81" i="9"/>
  <c r="AP81" i="9"/>
  <c r="AN82" i="9"/>
  <c r="AO82" i="9"/>
  <c r="AP82" i="9"/>
  <c r="AN83" i="9"/>
  <c r="AO83" i="9"/>
  <c r="AP83" i="9"/>
  <c r="AN84" i="9"/>
  <c r="AO84" i="9"/>
  <c r="AP84" i="9"/>
  <c r="AN85" i="9"/>
  <c r="AO85" i="9"/>
  <c r="AP85" i="9"/>
  <c r="AN86" i="9"/>
  <c r="AO86" i="9"/>
  <c r="AP86" i="9"/>
  <c r="AN87" i="9"/>
  <c r="AO87" i="9"/>
  <c r="AP87" i="9"/>
  <c r="AN88" i="9"/>
  <c r="AO88" i="9"/>
  <c r="AP88" i="9"/>
  <c r="AN89" i="9"/>
  <c r="AO89" i="9"/>
  <c r="AP89" i="9"/>
  <c r="AN90" i="9"/>
  <c r="AO90" i="9"/>
  <c r="AP90" i="9"/>
  <c r="AN91" i="9"/>
  <c r="AO91" i="9"/>
  <c r="AP91" i="9"/>
  <c r="AN92" i="9"/>
  <c r="AO92" i="9"/>
  <c r="AP92" i="9"/>
  <c r="AN93" i="9"/>
  <c r="AO93" i="9"/>
  <c r="AP93" i="9"/>
  <c r="AN94" i="9"/>
  <c r="AO94" i="9"/>
  <c r="AP94" i="9"/>
  <c r="AN95" i="9"/>
  <c r="AO95" i="9"/>
  <c r="AP95" i="9"/>
  <c r="AN96" i="9"/>
  <c r="AO96" i="9"/>
  <c r="AP96" i="9"/>
  <c r="AN97" i="9"/>
  <c r="AO97" i="9"/>
  <c r="AP97" i="9"/>
  <c r="AN98" i="9"/>
  <c r="AO98" i="9"/>
  <c r="AP98" i="9"/>
  <c r="AN99" i="9"/>
  <c r="AO99" i="9"/>
  <c r="AP99" i="9"/>
  <c r="AN100" i="9"/>
  <c r="AO100" i="9"/>
  <c r="AP100" i="9"/>
  <c r="AN101" i="9"/>
  <c r="AO101" i="9"/>
  <c r="AP101" i="9"/>
  <c r="AN102" i="9"/>
  <c r="AO102" i="9"/>
  <c r="AP102" i="9"/>
  <c r="AN103" i="9"/>
  <c r="AO103" i="9"/>
  <c r="AP103" i="9"/>
  <c r="AN104" i="9"/>
  <c r="AO104" i="9"/>
  <c r="AP104" i="9"/>
  <c r="AN105" i="9"/>
  <c r="AO105" i="9"/>
  <c r="AP105" i="9"/>
  <c r="AN106" i="9"/>
  <c r="AO106" i="9"/>
  <c r="AP106" i="9"/>
  <c r="AN107" i="9"/>
  <c r="AO107" i="9"/>
  <c r="AP107" i="9"/>
  <c r="AN108" i="9"/>
  <c r="AO108" i="9"/>
  <c r="AP108" i="9"/>
  <c r="AN109" i="9"/>
  <c r="AO109" i="9"/>
  <c r="AP109" i="9"/>
  <c r="AN110" i="9"/>
  <c r="AO110" i="9"/>
  <c r="AP110" i="9"/>
  <c r="AN118" i="9"/>
  <c r="AO118" i="9"/>
  <c r="AP118" i="9"/>
  <c r="AN119" i="9"/>
  <c r="AO119" i="9"/>
  <c r="AP119" i="9"/>
  <c r="AN120" i="9"/>
  <c r="AO120" i="9"/>
  <c r="AP120" i="9"/>
  <c r="AN121" i="9"/>
  <c r="AO121" i="9"/>
  <c r="AP121" i="9"/>
  <c r="AN122" i="9"/>
  <c r="AO122" i="9"/>
  <c r="AP122" i="9"/>
  <c r="AP22" i="9"/>
  <c r="AO22" i="9"/>
  <c r="AN22" i="9"/>
  <c r="R244" i="9"/>
  <c r="AN366" i="9" l="1"/>
  <c r="AO366" i="9"/>
  <c r="AP366" i="9"/>
  <c r="Q244" i="9" l="1"/>
  <c r="V110" i="9"/>
  <c r="M14" i="5"/>
  <c r="O14" i="5"/>
  <c r="P14" i="5"/>
  <c r="O10" i="5"/>
  <c r="P10" i="5"/>
  <c r="O11" i="5"/>
  <c r="P11" i="5"/>
  <c r="O12" i="5"/>
  <c r="P12" i="5"/>
  <c r="O13" i="5"/>
  <c r="P13" i="5"/>
  <c r="N10" i="5"/>
  <c r="N11" i="5"/>
  <c r="N12" i="5"/>
  <c r="N13" i="5"/>
  <c r="M13" i="5"/>
  <c r="M12" i="5"/>
  <c r="M11" i="5"/>
  <c r="M10" i="5"/>
  <c r="M9" i="5"/>
  <c r="L14" i="5"/>
  <c r="K14" i="5"/>
  <c r="J14" i="5"/>
  <c r="P128" i="9" l="1"/>
  <c r="Q128" i="9"/>
  <c r="R128" i="9"/>
  <c r="L244" i="9"/>
  <c r="J244" i="9"/>
  <c r="I244" i="9"/>
  <c r="M244" i="9"/>
  <c r="M128" i="9"/>
  <c r="N128" i="9"/>
  <c r="N244" i="9"/>
  <c r="H244" i="9"/>
  <c r="K244" i="9"/>
  <c r="O244" i="9"/>
  <c r="P244" i="9"/>
  <c r="O128" i="9"/>
  <c r="J4" i="5"/>
  <c r="B104" i="5" l="1"/>
  <c r="B106" i="5"/>
  <c r="B105" i="5"/>
  <c r="N7" i="12" l="1"/>
  <c r="N11" i="12" s="1"/>
  <c r="N12" i="12" s="1"/>
  <c r="K5" i="12"/>
  <c r="J5" i="12"/>
  <c r="J7" i="12" s="1"/>
  <c r="J11" i="12" s="1"/>
  <c r="J12" i="12" s="1"/>
  <c r="K4" i="12"/>
  <c r="J4" i="12"/>
  <c r="K3" i="12"/>
  <c r="J3" i="12"/>
  <c r="L20" i="3" l="1"/>
  <c r="B53" i="4" l="1"/>
  <c r="E3" i="10" l="1"/>
  <c r="F3" i="10"/>
  <c r="K46" i="2" l="1"/>
  <c r="K45" i="2" l="1"/>
  <c r="C7" i="3" l="1"/>
  <c r="F7" i="3" s="1"/>
  <c r="A1" i="1" l="1"/>
  <c r="A54" i="1" s="1"/>
  <c r="A107" i="1" s="1"/>
  <c r="A160" i="1" s="1"/>
  <c r="A213" i="1" s="1"/>
  <c r="A266" i="1" s="1"/>
  <c r="A319" i="1" s="1"/>
  <c r="A372" i="1" s="1"/>
  <c r="A425" i="1" s="1"/>
  <c r="A478" i="1" s="1"/>
  <c r="C4" i="12" l="1"/>
  <c r="C5" i="12"/>
  <c r="C3" i="12"/>
  <c r="C7" i="12" s="1"/>
  <c r="C11" i="12" s="1"/>
  <c r="C12" i="12" s="1"/>
  <c r="D104" i="5" l="1"/>
  <c r="K68" i="2" l="1"/>
  <c r="L36" i="3"/>
  <c r="L19" i="3"/>
  <c r="L50" i="3"/>
  <c r="L52" i="3"/>
  <c r="L53" i="3"/>
  <c r="L54" i="3"/>
  <c r="L55" i="3"/>
  <c r="L49" i="3"/>
  <c r="L37" i="3"/>
  <c r="D28" i="4" s="1"/>
  <c r="L38" i="3"/>
  <c r="D35" i="10" s="1"/>
  <c r="L39" i="3"/>
  <c r="D30" i="4" s="1"/>
  <c r="L40" i="3"/>
  <c r="F35" i="10" s="1"/>
  <c r="L41" i="3"/>
  <c r="G35" i="10" s="1"/>
  <c r="L42" i="3"/>
  <c r="H35" i="10" s="1"/>
  <c r="L43" i="3"/>
  <c r="D34" i="4" s="1"/>
  <c r="L44" i="3"/>
  <c r="L45" i="3"/>
  <c r="A1" i="10"/>
  <c r="B81" i="5"/>
  <c r="C81" i="5"/>
  <c r="B82" i="5"/>
  <c r="C82" i="5"/>
  <c r="D82" i="5" s="1"/>
  <c r="B83" i="5"/>
  <c r="C83" i="5"/>
  <c r="B84" i="5"/>
  <c r="C84" i="5"/>
  <c r="B85" i="5"/>
  <c r="C85" i="5"/>
  <c r="O26" i="3"/>
  <c r="H24" i="10" s="1"/>
  <c r="O27" i="3"/>
  <c r="C28" i="10" s="1"/>
  <c r="I28" i="3"/>
  <c r="O28" i="3" s="1"/>
  <c r="D28" i="10" s="1"/>
  <c r="I29" i="3"/>
  <c r="E27" i="10" s="1"/>
  <c r="I30" i="3"/>
  <c r="O30" i="3" s="1"/>
  <c r="F28" i="10" s="1"/>
  <c r="I31" i="3"/>
  <c r="O31" i="3" s="1"/>
  <c r="G28" i="10" s="1"/>
  <c r="O33" i="3"/>
  <c r="D7" i="2"/>
  <c r="I19" i="5" s="1"/>
  <c r="B165" i="5"/>
  <c r="B166" i="5"/>
  <c r="C167" i="5"/>
  <c r="B153" i="5"/>
  <c r="B154" i="5"/>
  <c r="C155" i="5"/>
  <c r="C120" i="5"/>
  <c r="C143" i="5"/>
  <c r="B141" i="5"/>
  <c r="B142" i="5" s="1"/>
  <c r="K122" i="5"/>
  <c r="J122" i="5"/>
  <c r="G7" i="2"/>
  <c r="G330" i="9"/>
  <c r="AD330" i="9"/>
  <c r="C360" i="9"/>
  <c r="R360" i="9" s="1"/>
  <c r="B118" i="5"/>
  <c r="B119" i="5" s="1"/>
  <c r="G297" i="9"/>
  <c r="C327" i="9"/>
  <c r="L32" i="3"/>
  <c r="I32" i="10" s="1"/>
  <c r="B5" i="9"/>
  <c r="O5" i="9"/>
  <c r="N5" i="9"/>
  <c r="G108" i="5"/>
  <c r="G112" i="5" s="1"/>
  <c r="G113" i="5"/>
  <c r="V22" i="9"/>
  <c r="V366" i="9" s="1"/>
  <c r="V331" i="9"/>
  <c r="W331" i="9"/>
  <c r="X331" i="9"/>
  <c r="Y331" i="9"/>
  <c r="Z331" i="9"/>
  <c r="AA331" i="9"/>
  <c r="AB331" i="9"/>
  <c r="AC331" i="9"/>
  <c r="AD331" i="9"/>
  <c r="AE331" i="9"/>
  <c r="AF331" i="9"/>
  <c r="AG331" i="9"/>
  <c r="AH331" i="9"/>
  <c r="AI331" i="9"/>
  <c r="AJ331" i="9"/>
  <c r="AK331" i="9"/>
  <c r="AL331" i="9"/>
  <c r="AM331" i="9"/>
  <c r="V332" i="9"/>
  <c r="W332" i="9"/>
  <c r="X332" i="9"/>
  <c r="Y332" i="9"/>
  <c r="Z332" i="9"/>
  <c r="AA332" i="9"/>
  <c r="AB332" i="9"/>
  <c r="AC332" i="9"/>
  <c r="AD332" i="9"/>
  <c r="AE332" i="9"/>
  <c r="AF332" i="9"/>
  <c r="AG332" i="9"/>
  <c r="AH332" i="9"/>
  <c r="AI332" i="9"/>
  <c r="AJ332" i="9"/>
  <c r="AK332" i="9"/>
  <c r="AL332" i="9"/>
  <c r="AM332" i="9"/>
  <c r="V333" i="9"/>
  <c r="W333" i="9"/>
  <c r="X333" i="9"/>
  <c r="Y333" i="9"/>
  <c r="Z333" i="9"/>
  <c r="AA333" i="9"/>
  <c r="AB333" i="9"/>
  <c r="AC333" i="9"/>
  <c r="AD333" i="9"/>
  <c r="AE333" i="9"/>
  <c r="AF333" i="9"/>
  <c r="AG333" i="9"/>
  <c r="AH333" i="9"/>
  <c r="AI333" i="9"/>
  <c r="AJ333" i="9"/>
  <c r="AK333" i="9"/>
  <c r="AL333" i="9"/>
  <c r="AM333" i="9"/>
  <c r="V334" i="9"/>
  <c r="W334" i="9"/>
  <c r="X334" i="9"/>
  <c r="Y334" i="9"/>
  <c r="Z334" i="9"/>
  <c r="AA334" i="9"/>
  <c r="AB334" i="9"/>
  <c r="AC334" i="9"/>
  <c r="AD334" i="9"/>
  <c r="AE334" i="9"/>
  <c r="AF334" i="9"/>
  <c r="AG334" i="9"/>
  <c r="AH334" i="9"/>
  <c r="AI334" i="9"/>
  <c r="AJ334" i="9"/>
  <c r="AK334" i="9"/>
  <c r="AL334" i="9"/>
  <c r="AM334" i="9"/>
  <c r="V335" i="9"/>
  <c r="W335" i="9"/>
  <c r="X335" i="9"/>
  <c r="Y335" i="9"/>
  <c r="Z335" i="9"/>
  <c r="AA335" i="9"/>
  <c r="AB335" i="9"/>
  <c r="AC335" i="9"/>
  <c r="AD335" i="9"/>
  <c r="AE335" i="9"/>
  <c r="AF335" i="9"/>
  <c r="AG335" i="9"/>
  <c r="AH335" i="9"/>
  <c r="AI335" i="9"/>
  <c r="AJ335" i="9"/>
  <c r="AK335" i="9"/>
  <c r="AL335" i="9"/>
  <c r="AM335" i="9"/>
  <c r="V336" i="9"/>
  <c r="W336" i="9"/>
  <c r="X336" i="9"/>
  <c r="Y336" i="9"/>
  <c r="Z336" i="9"/>
  <c r="AA336" i="9"/>
  <c r="AB336" i="9"/>
  <c r="AC336" i="9"/>
  <c r="AD336" i="9"/>
  <c r="AE336" i="9"/>
  <c r="AF336" i="9"/>
  <c r="AG336" i="9"/>
  <c r="AH336" i="9"/>
  <c r="AI336" i="9"/>
  <c r="AJ336" i="9"/>
  <c r="AK336" i="9"/>
  <c r="AL336" i="9"/>
  <c r="AM336" i="9"/>
  <c r="V337" i="9"/>
  <c r="W337" i="9"/>
  <c r="X337" i="9"/>
  <c r="Y337" i="9"/>
  <c r="Z337" i="9"/>
  <c r="AA337" i="9"/>
  <c r="AB337" i="9"/>
  <c r="AC337" i="9"/>
  <c r="AD337" i="9"/>
  <c r="AE337" i="9"/>
  <c r="AF337" i="9"/>
  <c r="AG337" i="9"/>
  <c r="AH337" i="9"/>
  <c r="AI337" i="9"/>
  <c r="AJ337" i="9"/>
  <c r="AK337" i="9"/>
  <c r="AL337" i="9"/>
  <c r="AM337" i="9"/>
  <c r="V338" i="9"/>
  <c r="W338" i="9"/>
  <c r="X338" i="9"/>
  <c r="Y338" i="9"/>
  <c r="Z338" i="9"/>
  <c r="AA338" i="9"/>
  <c r="AB338" i="9"/>
  <c r="AC338" i="9"/>
  <c r="AD338" i="9"/>
  <c r="AE338" i="9"/>
  <c r="AF338" i="9"/>
  <c r="AG338" i="9"/>
  <c r="AH338" i="9"/>
  <c r="AI338" i="9"/>
  <c r="AJ338" i="9"/>
  <c r="AK338" i="9"/>
  <c r="AL338" i="9"/>
  <c r="AM338" i="9"/>
  <c r="V339" i="9"/>
  <c r="W339" i="9"/>
  <c r="X339" i="9"/>
  <c r="Y339" i="9"/>
  <c r="Z339" i="9"/>
  <c r="AA339" i="9"/>
  <c r="AB339" i="9"/>
  <c r="AC339" i="9"/>
  <c r="AD339" i="9"/>
  <c r="AE339" i="9"/>
  <c r="AF339" i="9"/>
  <c r="AG339" i="9"/>
  <c r="AH339" i="9"/>
  <c r="AI339" i="9"/>
  <c r="AJ339" i="9"/>
  <c r="AK339" i="9"/>
  <c r="AL339" i="9"/>
  <c r="AM339" i="9"/>
  <c r="V340" i="9"/>
  <c r="W340" i="9"/>
  <c r="X340" i="9"/>
  <c r="Y340" i="9"/>
  <c r="Z340" i="9"/>
  <c r="AA340" i="9"/>
  <c r="AB340" i="9"/>
  <c r="AC340" i="9"/>
  <c r="AD340" i="9"/>
  <c r="AE340" i="9"/>
  <c r="AF340" i="9"/>
  <c r="AG340" i="9"/>
  <c r="AH340" i="9"/>
  <c r="AI340" i="9"/>
  <c r="AJ340" i="9"/>
  <c r="AK340" i="9"/>
  <c r="AL340" i="9"/>
  <c r="AM340" i="9"/>
  <c r="V341" i="9"/>
  <c r="W341" i="9"/>
  <c r="X341" i="9"/>
  <c r="Y341" i="9"/>
  <c r="Z341" i="9"/>
  <c r="AA341" i="9"/>
  <c r="AB341" i="9"/>
  <c r="AC341" i="9"/>
  <c r="AD341" i="9"/>
  <c r="AE341" i="9"/>
  <c r="AF341" i="9"/>
  <c r="AG341" i="9"/>
  <c r="AH341" i="9"/>
  <c r="AI341" i="9"/>
  <c r="AJ341" i="9"/>
  <c r="AK341" i="9"/>
  <c r="AL341" i="9"/>
  <c r="AM341" i="9"/>
  <c r="V342" i="9"/>
  <c r="W342" i="9"/>
  <c r="X342" i="9"/>
  <c r="Y342" i="9"/>
  <c r="Z342" i="9"/>
  <c r="AA342" i="9"/>
  <c r="AB342" i="9"/>
  <c r="AC342" i="9"/>
  <c r="AD342" i="9"/>
  <c r="AE342" i="9"/>
  <c r="AF342" i="9"/>
  <c r="AG342" i="9"/>
  <c r="AH342" i="9"/>
  <c r="AI342" i="9"/>
  <c r="AJ342" i="9"/>
  <c r="AK342" i="9"/>
  <c r="AL342" i="9"/>
  <c r="AM342" i="9"/>
  <c r="V343" i="9"/>
  <c r="W343" i="9"/>
  <c r="X343" i="9"/>
  <c r="Y343" i="9"/>
  <c r="Z343" i="9"/>
  <c r="AA343" i="9"/>
  <c r="AB343" i="9"/>
  <c r="AC343" i="9"/>
  <c r="AD343" i="9"/>
  <c r="AE343" i="9"/>
  <c r="AF343" i="9"/>
  <c r="AG343" i="9"/>
  <c r="AH343" i="9"/>
  <c r="AI343" i="9"/>
  <c r="AJ343" i="9"/>
  <c r="AK343" i="9"/>
  <c r="AL343" i="9"/>
  <c r="AM343" i="9"/>
  <c r="V344" i="9"/>
  <c r="W344" i="9"/>
  <c r="X344" i="9"/>
  <c r="Y344" i="9"/>
  <c r="Z344" i="9"/>
  <c r="AA344" i="9"/>
  <c r="AB344" i="9"/>
  <c r="AC344" i="9"/>
  <c r="AD344" i="9"/>
  <c r="AE344" i="9"/>
  <c r="AF344" i="9"/>
  <c r="AG344" i="9"/>
  <c r="AH344" i="9"/>
  <c r="AI344" i="9"/>
  <c r="AJ344" i="9"/>
  <c r="AK344" i="9"/>
  <c r="AL344" i="9"/>
  <c r="AM344" i="9"/>
  <c r="V345" i="9"/>
  <c r="W345" i="9"/>
  <c r="X345" i="9"/>
  <c r="Y345" i="9"/>
  <c r="Z345" i="9"/>
  <c r="AA345" i="9"/>
  <c r="AB345" i="9"/>
  <c r="AC345" i="9"/>
  <c r="AD345" i="9"/>
  <c r="AE345" i="9"/>
  <c r="AF345" i="9"/>
  <c r="AG345" i="9"/>
  <c r="AH345" i="9"/>
  <c r="AI345" i="9"/>
  <c r="AJ345" i="9"/>
  <c r="AK345" i="9"/>
  <c r="AL345" i="9"/>
  <c r="AM345" i="9"/>
  <c r="V346" i="9"/>
  <c r="W346" i="9"/>
  <c r="X346" i="9"/>
  <c r="Y346" i="9"/>
  <c r="Z346" i="9"/>
  <c r="AA346" i="9"/>
  <c r="AB346" i="9"/>
  <c r="AC346" i="9"/>
  <c r="AD346" i="9"/>
  <c r="AE346" i="9"/>
  <c r="AF346" i="9"/>
  <c r="AG346" i="9"/>
  <c r="AH346" i="9"/>
  <c r="AI346" i="9"/>
  <c r="AJ346" i="9"/>
  <c r="AK346" i="9"/>
  <c r="AL346" i="9"/>
  <c r="AM346" i="9"/>
  <c r="V347" i="9"/>
  <c r="W347" i="9"/>
  <c r="X347" i="9"/>
  <c r="Y347" i="9"/>
  <c r="Z347" i="9"/>
  <c r="AA347" i="9"/>
  <c r="AB347" i="9"/>
  <c r="AC347" i="9"/>
  <c r="AD347" i="9"/>
  <c r="AE347" i="9"/>
  <c r="AF347" i="9"/>
  <c r="AG347" i="9"/>
  <c r="AH347" i="9"/>
  <c r="AI347" i="9"/>
  <c r="AJ347" i="9"/>
  <c r="AK347" i="9"/>
  <c r="AL347" i="9"/>
  <c r="AM347" i="9"/>
  <c r="V348" i="9"/>
  <c r="W348" i="9"/>
  <c r="X348" i="9"/>
  <c r="Y348" i="9"/>
  <c r="Z348" i="9"/>
  <c r="AA348" i="9"/>
  <c r="AB348" i="9"/>
  <c r="AC348" i="9"/>
  <c r="AD348" i="9"/>
  <c r="AE348" i="9"/>
  <c r="AF348" i="9"/>
  <c r="AG348" i="9"/>
  <c r="AH348" i="9"/>
  <c r="AI348" i="9"/>
  <c r="AJ348" i="9"/>
  <c r="AK348" i="9"/>
  <c r="AL348" i="9"/>
  <c r="AM348" i="9"/>
  <c r="V349" i="9"/>
  <c r="W349" i="9"/>
  <c r="X349" i="9"/>
  <c r="Y349" i="9"/>
  <c r="Z349" i="9"/>
  <c r="AA349" i="9"/>
  <c r="AB349" i="9"/>
  <c r="AC349" i="9"/>
  <c r="AD349" i="9"/>
  <c r="AE349" i="9"/>
  <c r="AF349" i="9"/>
  <c r="AG349" i="9"/>
  <c r="AH349" i="9"/>
  <c r="AI349" i="9"/>
  <c r="AJ349" i="9"/>
  <c r="AK349" i="9"/>
  <c r="AL349" i="9"/>
  <c r="AM349" i="9"/>
  <c r="V350" i="9"/>
  <c r="W350" i="9"/>
  <c r="X350" i="9"/>
  <c r="Y350" i="9"/>
  <c r="Z350" i="9"/>
  <c r="AA350" i="9"/>
  <c r="AB350" i="9"/>
  <c r="AC350" i="9"/>
  <c r="AD350" i="9"/>
  <c r="AE350" i="9"/>
  <c r="AF350" i="9"/>
  <c r="AG350" i="9"/>
  <c r="AH350" i="9"/>
  <c r="AI350" i="9"/>
  <c r="AJ350" i="9"/>
  <c r="AK350" i="9"/>
  <c r="AL350" i="9"/>
  <c r="AM350" i="9"/>
  <c r="V351" i="9"/>
  <c r="W351" i="9"/>
  <c r="X351" i="9"/>
  <c r="Y351" i="9"/>
  <c r="Z351" i="9"/>
  <c r="AA351" i="9"/>
  <c r="AB351" i="9"/>
  <c r="AC351" i="9"/>
  <c r="AD351" i="9"/>
  <c r="AE351" i="9"/>
  <c r="AF351" i="9"/>
  <c r="AG351" i="9"/>
  <c r="AH351" i="9"/>
  <c r="AI351" i="9"/>
  <c r="AJ351" i="9"/>
  <c r="AK351" i="9"/>
  <c r="AL351" i="9"/>
  <c r="AM351" i="9"/>
  <c r="V352" i="9"/>
  <c r="W352" i="9"/>
  <c r="X352" i="9"/>
  <c r="Y352" i="9"/>
  <c r="Z352" i="9"/>
  <c r="AA352" i="9"/>
  <c r="AB352" i="9"/>
  <c r="AC352" i="9"/>
  <c r="AD352" i="9"/>
  <c r="AE352" i="9"/>
  <c r="AF352" i="9"/>
  <c r="AG352" i="9"/>
  <c r="AH352" i="9"/>
  <c r="AI352" i="9"/>
  <c r="AJ352" i="9"/>
  <c r="AK352" i="9"/>
  <c r="AL352" i="9"/>
  <c r="AM352" i="9"/>
  <c r="V353" i="9"/>
  <c r="W353" i="9"/>
  <c r="X353" i="9"/>
  <c r="Y353" i="9"/>
  <c r="Z353" i="9"/>
  <c r="AA353" i="9"/>
  <c r="AB353" i="9"/>
  <c r="AC353" i="9"/>
  <c r="AD353" i="9"/>
  <c r="AE353" i="9"/>
  <c r="AF353" i="9"/>
  <c r="AG353" i="9"/>
  <c r="AH353" i="9"/>
  <c r="AI353" i="9"/>
  <c r="AJ353" i="9"/>
  <c r="AK353" i="9"/>
  <c r="AL353" i="9"/>
  <c r="AM353" i="9"/>
  <c r="V354" i="9"/>
  <c r="W354" i="9"/>
  <c r="X354" i="9"/>
  <c r="Y354" i="9"/>
  <c r="Z354" i="9"/>
  <c r="AA354" i="9"/>
  <c r="AB354" i="9"/>
  <c r="AC354" i="9"/>
  <c r="AD354" i="9"/>
  <c r="AE354" i="9"/>
  <c r="AF354" i="9"/>
  <c r="AG354" i="9"/>
  <c r="AH354" i="9"/>
  <c r="AI354" i="9"/>
  <c r="AJ354" i="9"/>
  <c r="AK354" i="9"/>
  <c r="AL354" i="9"/>
  <c r="AM354" i="9"/>
  <c r="V355" i="9"/>
  <c r="W355" i="9"/>
  <c r="X355" i="9"/>
  <c r="Y355" i="9"/>
  <c r="Z355" i="9"/>
  <c r="AA355" i="9"/>
  <c r="AB355" i="9"/>
  <c r="AC355" i="9"/>
  <c r="AD355" i="9"/>
  <c r="AE355" i="9"/>
  <c r="AF355" i="9"/>
  <c r="AG355" i="9"/>
  <c r="AH355" i="9"/>
  <c r="AI355" i="9"/>
  <c r="AJ355" i="9"/>
  <c r="AK355" i="9"/>
  <c r="AL355" i="9"/>
  <c r="AM355" i="9"/>
  <c r="V356" i="9"/>
  <c r="W356" i="9"/>
  <c r="X356" i="9"/>
  <c r="Y356" i="9"/>
  <c r="Z356" i="9"/>
  <c r="AA356" i="9"/>
  <c r="AB356" i="9"/>
  <c r="AC356" i="9"/>
  <c r="AD356" i="9"/>
  <c r="AE356" i="9"/>
  <c r="AF356" i="9"/>
  <c r="AG356" i="9"/>
  <c r="AH356" i="9"/>
  <c r="AI356" i="9"/>
  <c r="AJ356" i="9"/>
  <c r="AK356" i="9"/>
  <c r="AL356" i="9"/>
  <c r="AM356" i="9"/>
  <c r="V357" i="9"/>
  <c r="W357" i="9"/>
  <c r="X357" i="9"/>
  <c r="Y357" i="9"/>
  <c r="Z357" i="9"/>
  <c r="AA357" i="9"/>
  <c r="AB357" i="9"/>
  <c r="AC357" i="9"/>
  <c r="AD357" i="9"/>
  <c r="AE357" i="9"/>
  <c r="AF357" i="9"/>
  <c r="AG357" i="9"/>
  <c r="AH357" i="9"/>
  <c r="AI357" i="9"/>
  <c r="AJ357" i="9"/>
  <c r="AK357" i="9"/>
  <c r="AL357" i="9"/>
  <c r="AM357" i="9"/>
  <c r="V358" i="9"/>
  <c r="W358" i="9"/>
  <c r="X358" i="9"/>
  <c r="Y358" i="9"/>
  <c r="Z358" i="9"/>
  <c r="AA358" i="9"/>
  <c r="AB358" i="9"/>
  <c r="AC358" i="9"/>
  <c r="AD358" i="9"/>
  <c r="AE358" i="9"/>
  <c r="AF358" i="9"/>
  <c r="AG358" i="9"/>
  <c r="AH358" i="9"/>
  <c r="AI358" i="9"/>
  <c r="AJ358" i="9"/>
  <c r="AK358" i="9"/>
  <c r="AL358" i="9"/>
  <c r="AM358" i="9"/>
  <c r="V359" i="9"/>
  <c r="W359" i="9"/>
  <c r="X359" i="9"/>
  <c r="Y359" i="9"/>
  <c r="Z359" i="9"/>
  <c r="AA359" i="9"/>
  <c r="AB359" i="9"/>
  <c r="AC359" i="9"/>
  <c r="AD359" i="9"/>
  <c r="AE359" i="9"/>
  <c r="AF359" i="9"/>
  <c r="AG359" i="9"/>
  <c r="AH359" i="9"/>
  <c r="AI359" i="9"/>
  <c r="AJ359" i="9"/>
  <c r="AK359" i="9"/>
  <c r="AL359" i="9"/>
  <c r="AM359" i="9"/>
  <c r="AK330" i="9"/>
  <c r="AJ330" i="9"/>
  <c r="AI330" i="9"/>
  <c r="AH330" i="9"/>
  <c r="AG330" i="9"/>
  <c r="AF330" i="9"/>
  <c r="AE330" i="9"/>
  <c r="AC330" i="9"/>
  <c r="AB330" i="9"/>
  <c r="AA330" i="9"/>
  <c r="Y330" i="9"/>
  <c r="X330" i="9"/>
  <c r="W330" i="9"/>
  <c r="V330" i="9"/>
  <c r="V298" i="9"/>
  <c r="W298" i="9"/>
  <c r="X298" i="9"/>
  <c r="Y298" i="9"/>
  <c r="Z298" i="9"/>
  <c r="AA298" i="9"/>
  <c r="AB298" i="9"/>
  <c r="AC298" i="9"/>
  <c r="AD298" i="9"/>
  <c r="AE298" i="9"/>
  <c r="AF298" i="9"/>
  <c r="AG298" i="9"/>
  <c r="AH298" i="9"/>
  <c r="AI298" i="9"/>
  <c r="AJ298" i="9"/>
  <c r="AK298" i="9"/>
  <c r="AL298" i="9"/>
  <c r="AM298" i="9"/>
  <c r="V299" i="9"/>
  <c r="W299" i="9"/>
  <c r="X299" i="9"/>
  <c r="Y299" i="9"/>
  <c r="Z299" i="9"/>
  <c r="AA299" i="9"/>
  <c r="AB299" i="9"/>
  <c r="AC299" i="9"/>
  <c r="AD299" i="9"/>
  <c r="AE299" i="9"/>
  <c r="AF299" i="9"/>
  <c r="AG299" i="9"/>
  <c r="AH299" i="9"/>
  <c r="AI299" i="9"/>
  <c r="AJ299" i="9"/>
  <c r="AK299" i="9"/>
  <c r="AL299" i="9"/>
  <c r="AM299" i="9"/>
  <c r="V300" i="9"/>
  <c r="W300" i="9"/>
  <c r="X300" i="9"/>
  <c r="Y300" i="9"/>
  <c r="Z300" i="9"/>
  <c r="AA300" i="9"/>
  <c r="AB300" i="9"/>
  <c r="AC300" i="9"/>
  <c r="AD300" i="9"/>
  <c r="AE300" i="9"/>
  <c r="AF300" i="9"/>
  <c r="AG300" i="9"/>
  <c r="AH300" i="9"/>
  <c r="AI300" i="9"/>
  <c r="AJ300" i="9"/>
  <c r="AK300" i="9"/>
  <c r="AL300" i="9"/>
  <c r="AM300" i="9"/>
  <c r="V301" i="9"/>
  <c r="W301" i="9"/>
  <c r="X301" i="9"/>
  <c r="Y301" i="9"/>
  <c r="Z301" i="9"/>
  <c r="AA301" i="9"/>
  <c r="AB301" i="9"/>
  <c r="AC301" i="9"/>
  <c r="AD301" i="9"/>
  <c r="AE301" i="9"/>
  <c r="AF301" i="9"/>
  <c r="AG301" i="9"/>
  <c r="AH301" i="9"/>
  <c r="AI301" i="9"/>
  <c r="AJ301" i="9"/>
  <c r="AK301" i="9"/>
  <c r="AL301" i="9"/>
  <c r="AM301" i="9"/>
  <c r="V302" i="9"/>
  <c r="W302" i="9"/>
  <c r="X302" i="9"/>
  <c r="Y302" i="9"/>
  <c r="Z302" i="9"/>
  <c r="AA302" i="9"/>
  <c r="AB302" i="9"/>
  <c r="AC302" i="9"/>
  <c r="AD302" i="9"/>
  <c r="AE302" i="9"/>
  <c r="AF302" i="9"/>
  <c r="AG302" i="9"/>
  <c r="AH302" i="9"/>
  <c r="AI302" i="9"/>
  <c r="AJ302" i="9"/>
  <c r="AK302" i="9"/>
  <c r="AL302" i="9"/>
  <c r="AM302" i="9"/>
  <c r="V303" i="9"/>
  <c r="W303" i="9"/>
  <c r="X303" i="9"/>
  <c r="Y303" i="9"/>
  <c r="Z303" i="9"/>
  <c r="AA303" i="9"/>
  <c r="AB303" i="9"/>
  <c r="AC303" i="9"/>
  <c r="AD303" i="9"/>
  <c r="AE303" i="9"/>
  <c r="AF303" i="9"/>
  <c r="AG303" i="9"/>
  <c r="AH303" i="9"/>
  <c r="AI303" i="9"/>
  <c r="AJ303" i="9"/>
  <c r="AK303" i="9"/>
  <c r="AL303" i="9"/>
  <c r="AM303" i="9"/>
  <c r="V304" i="9"/>
  <c r="W304" i="9"/>
  <c r="X304" i="9"/>
  <c r="Y304" i="9"/>
  <c r="Z304" i="9"/>
  <c r="AA304" i="9"/>
  <c r="AB304" i="9"/>
  <c r="AC304" i="9"/>
  <c r="AD304" i="9"/>
  <c r="AE304" i="9"/>
  <c r="AF304" i="9"/>
  <c r="AG304" i="9"/>
  <c r="AH304" i="9"/>
  <c r="AI304" i="9"/>
  <c r="AJ304" i="9"/>
  <c r="AK304" i="9"/>
  <c r="AL304" i="9"/>
  <c r="AM304" i="9"/>
  <c r="V305" i="9"/>
  <c r="W305" i="9"/>
  <c r="X305" i="9"/>
  <c r="Y305" i="9"/>
  <c r="Z305" i="9"/>
  <c r="AA305" i="9"/>
  <c r="AB305" i="9"/>
  <c r="AC305" i="9"/>
  <c r="AD305" i="9"/>
  <c r="AE305" i="9"/>
  <c r="AF305" i="9"/>
  <c r="AG305" i="9"/>
  <c r="AH305" i="9"/>
  <c r="AI305" i="9"/>
  <c r="AJ305" i="9"/>
  <c r="AK305" i="9"/>
  <c r="AL305" i="9"/>
  <c r="AM305" i="9"/>
  <c r="V306" i="9"/>
  <c r="W306" i="9"/>
  <c r="X306" i="9"/>
  <c r="Y306" i="9"/>
  <c r="Z306" i="9"/>
  <c r="AA306" i="9"/>
  <c r="AB306" i="9"/>
  <c r="AC306" i="9"/>
  <c r="AD306" i="9"/>
  <c r="AE306" i="9"/>
  <c r="AF306" i="9"/>
  <c r="AG306" i="9"/>
  <c r="AH306" i="9"/>
  <c r="AI306" i="9"/>
  <c r="AJ306" i="9"/>
  <c r="AK306" i="9"/>
  <c r="AL306" i="9"/>
  <c r="AM306" i="9"/>
  <c r="V307" i="9"/>
  <c r="W307" i="9"/>
  <c r="X307" i="9"/>
  <c r="Y307" i="9"/>
  <c r="Z307" i="9"/>
  <c r="AA307" i="9"/>
  <c r="AB307" i="9"/>
  <c r="AC307" i="9"/>
  <c r="AD307" i="9"/>
  <c r="AE307" i="9"/>
  <c r="AF307" i="9"/>
  <c r="AG307" i="9"/>
  <c r="AH307" i="9"/>
  <c r="AI307" i="9"/>
  <c r="AJ307" i="9"/>
  <c r="AK307" i="9"/>
  <c r="AL307" i="9"/>
  <c r="AM307" i="9"/>
  <c r="V308" i="9"/>
  <c r="W308" i="9"/>
  <c r="X308" i="9"/>
  <c r="Y308" i="9"/>
  <c r="Z308" i="9"/>
  <c r="AA308" i="9"/>
  <c r="AB308" i="9"/>
  <c r="AC308" i="9"/>
  <c r="AD308" i="9"/>
  <c r="AE308" i="9"/>
  <c r="AF308" i="9"/>
  <c r="AG308" i="9"/>
  <c r="AH308" i="9"/>
  <c r="AI308" i="9"/>
  <c r="AJ308" i="9"/>
  <c r="AK308" i="9"/>
  <c r="AL308" i="9"/>
  <c r="AM308" i="9"/>
  <c r="V309" i="9"/>
  <c r="W309" i="9"/>
  <c r="X309" i="9"/>
  <c r="Y309" i="9"/>
  <c r="Z309" i="9"/>
  <c r="AA309" i="9"/>
  <c r="AB309" i="9"/>
  <c r="AC309" i="9"/>
  <c r="AD309" i="9"/>
  <c r="AE309" i="9"/>
  <c r="AF309" i="9"/>
  <c r="AG309" i="9"/>
  <c r="AH309" i="9"/>
  <c r="AI309" i="9"/>
  <c r="AJ309" i="9"/>
  <c r="AK309" i="9"/>
  <c r="AL309" i="9"/>
  <c r="AM309" i="9"/>
  <c r="V310" i="9"/>
  <c r="W310" i="9"/>
  <c r="X310" i="9"/>
  <c r="Y310" i="9"/>
  <c r="Z310" i="9"/>
  <c r="AA310" i="9"/>
  <c r="AB310" i="9"/>
  <c r="AC310" i="9"/>
  <c r="AD310" i="9"/>
  <c r="AE310" i="9"/>
  <c r="AF310" i="9"/>
  <c r="AG310" i="9"/>
  <c r="AH310" i="9"/>
  <c r="AI310" i="9"/>
  <c r="AJ310" i="9"/>
  <c r="AK310" i="9"/>
  <c r="AL310" i="9"/>
  <c r="AM310" i="9"/>
  <c r="V311" i="9"/>
  <c r="W311" i="9"/>
  <c r="X311" i="9"/>
  <c r="Y311" i="9"/>
  <c r="Z311" i="9"/>
  <c r="AA311" i="9"/>
  <c r="AB311" i="9"/>
  <c r="AC311" i="9"/>
  <c r="AD311" i="9"/>
  <c r="AE311" i="9"/>
  <c r="AF311" i="9"/>
  <c r="AG311" i="9"/>
  <c r="AH311" i="9"/>
  <c r="AI311" i="9"/>
  <c r="AJ311" i="9"/>
  <c r="AK311" i="9"/>
  <c r="AL311" i="9"/>
  <c r="AM311" i="9"/>
  <c r="V312" i="9"/>
  <c r="W312" i="9"/>
  <c r="X312" i="9"/>
  <c r="Y312" i="9"/>
  <c r="Z312" i="9"/>
  <c r="AA312" i="9"/>
  <c r="AB312" i="9"/>
  <c r="AC312" i="9"/>
  <c r="AD312" i="9"/>
  <c r="AE312" i="9"/>
  <c r="AF312" i="9"/>
  <c r="AG312" i="9"/>
  <c r="AH312" i="9"/>
  <c r="AI312" i="9"/>
  <c r="AJ312" i="9"/>
  <c r="AK312" i="9"/>
  <c r="AL312" i="9"/>
  <c r="AM312" i="9"/>
  <c r="V313" i="9"/>
  <c r="W313" i="9"/>
  <c r="X313" i="9"/>
  <c r="Y313" i="9"/>
  <c r="Z313" i="9"/>
  <c r="AA313" i="9"/>
  <c r="AB313" i="9"/>
  <c r="AC313" i="9"/>
  <c r="AD313" i="9"/>
  <c r="AE313" i="9"/>
  <c r="AF313" i="9"/>
  <c r="AG313" i="9"/>
  <c r="AH313" i="9"/>
  <c r="AI313" i="9"/>
  <c r="AJ313" i="9"/>
  <c r="AK313" i="9"/>
  <c r="AL313" i="9"/>
  <c r="AM313" i="9"/>
  <c r="V314" i="9"/>
  <c r="W314" i="9"/>
  <c r="X314" i="9"/>
  <c r="Y314" i="9"/>
  <c r="Z314" i="9"/>
  <c r="AA314" i="9"/>
  <c r="AB314" i="9"/>
  <c r="AC314" i="9"/>
  <c r="AD314" i="9"/>
  <c r="AE314" i="9"/>
  <c r="AF314" i="9"/>
  <c r="AG314" i="9"/>
  <c r="AH314" i="9"/>
  <c r="AI314" i="9"/>
  <c r="AJ314" i="9"/>
  <c r="AK314" i="9"/>
  <c r="AL314" i="9"/>
  <c r="AM314" i="9"/>
  <c r="V315" i="9"/>
  <c r="W315" i="9"/>
  <c r="X315" i="9"/>
  <c r="Y315" i="9"/>
  <c r="Z315" i="9"/>
  <c r="AA315" i="9"/>
  <c r="AB315" i="9"/>
  <c r="AC315" i="9"/>
  <c r="AD315" i="9"/>
  <c r="AE315" i="9"/>
  <c r="AF315" i="9"/>
  <c r="AG315" i="9"/>
  <c r="AH315" i="9"/>
  <c r="AI315" i="9"/>
  <c r="AJ315" i="9"/>
  <c r="AK315" i="9"/>
  <c r="AL315" i="9"/>
  <c r="AM315" i="9"/>
  <c r="V316" i="9"/>
  <c r="W316" i="9"/>
  <c r="X316" i="9"/>
  <c r="Y316" i="9"/>
  <c r="Z316" i="9"/>
  <c r="AA316" i="9"/>
  <c r="AB316" i="9"/>
  <c r="AC316" i="9"/>
  <c r="AD316" i="9"/>
  <c r="AE316" i="9"/>
  <c r="AF316" i="9"/>
  <c r="AG316" i="9"/>
  <c r="AH316" i="9"/>
  <c r="AI316" i="9"/>
  <c r="AJ316" i="9"/>
  <c r="AK316" i="9"/>
  <c r="AL316" i="9"/>
  <c r="AM316" i="9"/>
  <c r="V317" i="9"/>
  <c r="W317" i="9"/>
  <c r="X317" i="9"/>
  <c r="Y317" i="9"/>
  <c r="Z317" i="9"/>
  <c r="AA317" i="9"/>
  <c r="AB317" i="9"/>
  <c r="AC317" i="9"/>
  <c r="AD317" i="9"/>
  <c r="AE317" i="9"/>
  <c r="AF317" i="9"/>
  <c r="AG317" i="9"/>
  <c r="AH317" i="9"/>
  <c r="AI317" i="9"/>
  <c r="AJ317" i="9"/>
  <c r="AK317" i="9"/>
  <c r="AL317" i="9"/>
  <c r="AM317" i="9"/>
  <c r="V318" i="9"/>
  <c r="W318" i="9"/>
  <c r="X318" i="9"/>
  <c r="Y318" i="9"/>
  <c r="Z318" i="9"/>
  <c r="AA318" i="9"/>
  <c r="AB318" i="9"/>
  <c r="AC318" i="9"/>
  <c r="AD318" i="9"/>
  <c r="AE318" i="9"/>
  <c r="AF318" i="9"/>
  <c r="AG318" i="9"/>
  <c r="AH318" i="9"/>
  <c r="AI318" i="9"/>
  <c r="AJ318" i="9"/>
  <c r="AK318" i="9"/>
  <c r="AL318" i="9"/>
  <c r="AM318" i="9"/>
  <c r="V319" i="9"/>
  <c r="W319" i="9"/>
  <c r="X319" i="9"/>
  <c r="Y319" i="9"/>
  <c r="Z319" i="9"/>
  <c r="AA319" i="9"/>
  <c r="AB319" i="9"/>
  <c r="AC319" i="9"/>
  <c r="AD319" i="9"/>
  <c r="AE319" i="9"/>
  <c r="AF319" i="9"/>
  <c r="AG319" i="9"/>
  <c r="AH319" i="9"/>
  <c r="AI319" i="9"/>
  <c r="AJ319" i="9"/>
  <c r="AK319" i="9"/>
  <c r="AL319" i="9"/>
  <c r="AM319" i="9"/>
  <c r="V320" i="9"/>
  <c r="W320" i="9"/>
  <c r="X320" i="9"/>
  <c r="Y320" i="9"/>
  <c r="Z320" i="9"/>
  <c r="AA320" i="9"/>
  <c r="AB320" i="9"/>
  <c r="AC320" i="9"/>
  <c r="AD320" i="9"/>
  <c r="AE320" i="9"/>
  <c r="AF320" i="9"/>
  <c r="AG320" i="9"/>
  <c r="AH320" i="9"/>
  <c r="AI320" i="9"/>
  <c r="AJ320" i="9"/>
  <c r="AK320" i="9"/>
  <c r="AL320" i="9"/>
  <c r="AM320" i="9"/>
  <c r="V321" i="9"/>
  <c r="W321" i="9"/>
  <c r="X321" i="9"/>
  <c r="Y321" i="9"/>
  <c r="Z321" i="9"/>
  <c r="AA321" i="9"/>
  <c r="AB321" i="9"/>
  <c r="AC321" i="9"/>
  <c r="AD321" i="9"/>
  <c r="AE321" i="9"/>
  <c r="AF321" i="9"/>
  <c r="AG321" i="9"/>
  <c r="AH321" i="9"/>
  <c r="AI321" i="9"/>
  <c r="AJ321" i="9"/>
  <c r="AK321" i="9"/>
  <c r="AL321" i="9"/>
  <c r="AM321" i="9"/>
  <c r="V322" i="9"/>
  <c r="W322" i="9"/>
  <c r="X322" i="9"/>
  <c r="Y322" i="9"/>
  <c r="Z322" i="9"/>
  <c r="AA322" i="9"/>
  <c r="AB322" i="9"/>
  <c r="AC322" i="9"/>
  <c r="AD322" i="9"/>
  <c r="AE322" i="9"/>
  <c r="AF322" i="9"/>
  <c r="AG322" i="9"/>
  <c r="AH322" i="9"/>
  <c r="AI322" i="9"/>
  <c r="AJ322" i="9"/>
  <c r="AK322" i="9"/>
  <c r="AL322" i="9"/>
  <c r="AM322" i="9"/>
  <c r="V323" i="9"/>
  <c r="W323" i="9"/>
  <c r="X323" i="9"/>
  <c r="Y323" i="9"/>
  <c r="Z323" i="9"/>
  <c r="AA323" i="9"/>
  <c r="AB323" i="9"/>
  <c r="AC323" i="9"/>
  <c r="AD323" i="9"/>
  <c r="AE323" i="9"/>
  <c r="AF323" i="9"/>
  <c r="AG323" i="9"/>
  <c r="AH323" i="9"/>
  <c r="AI323" i="9"/>
  <c r="AJ323" i="9"/>
  <c r="AK323" i="9"/>
  <c r="AL323" i="9"/>
  <c r="AM323" i="9"/>
  <c r="V324" i="9"/>
  <c r="W324" i="9"/>
  <c r="X324" i="9"/>
  <c r="Y324" i="9"/>
  <c r="Z324" i="9"/>
  <c r="AA324" i="9"/>
  <c r="AB324" i="9"/>
  <c r="AC324" i="9"/>
  <c r="AD324" i="9"/>
  <c r="AE324" i="9"/>
  <c r="AF324" i="9"/>
  <c r="AG324" i="9"/>
  <c r="AH324" i="9"/>
  <c r="AI324" i="9"/>
  <c r="AJ324" i="9"/>
  <c r="AK324" i="9"/>
  <c r="AL324" i="9"/>
  <c r="AM324" i="9"/>
  <c r="V325" i="9"/>
  <c r="W325" i="9"/>
  <c r="X325" i="9"/>
  <c r="Y325" i="9"/>
  <c r="Z325" i="9"/>
  <c r="AA325" i="9"/>
  <c r="AB325" i="9"/>
  <c r="AC325" i="9"/>
  <c r="AD325" i="9"/>
  <c r="AE325" i="9"/>
  <c r="AF325" i="9"/>
  <c r="AG325" i="9"/>
  <c r="AH325" i="9"/>
  <c r="AI325" i="9"/>
  <c r="AJ325" i="9"/>
  <c r="AK325" i="9"/>
  <c r="AL325" i="9"/>
  <c r="AM325" i="9"/>
  <c r="V326" i="9"/>
  <c r="W326" i="9"/>
  <c r="X326" i="9"/>
  <c r="Y326" i="9"/>
  <c r="Z326" i="9"/>
  <c r="AA326" i="9"/>
  <c r="AB326" i="9"/>
  <c r="AC326" i="9"/>
  <c r="AD326" i="9"/>
  <c r="AE326" i="9"/>
  <c r="AF326" i="9"/>
  <c r="AG326" i="9"/>
  <c r="AH326" i="9"/>
  <c r="AI326" i="9"/>
  <c r="AJ326" i="9"/>
  <c r="AK326" i="9"/>
  <c r="AL326" i="9"/>
  <c r="AM326" i="9"/>
  <c r="AM297" i="9"/>
  <c r="AL297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V270" i="9"/>
  <c r="W270" i="9"/>
  <c r="X270" i="9"/>
  <c r="Y270" i="9"/>
  <c r="Z270" i="9"/>
  <c r="AA270" i="9"/>
  <c r="AB270" i="9"/>
  <c r="AC270" i="9"/>
  <c r="AD270" i="9"/>
  <c r="AE270" i="9"/>
  <c r="AF270" i="9"/>
  <c r="AG270" i="9"/>
  <c r="AH270" i="9"/>
  <c r="AI270" i="9"/>
  <c r="AJ270" i="9"/>
  <c r="AK270" i="9"/>
  <c r="AL270" i="9"/>
  <c r="AM270" i="9"/>
  <c r="V271" i="9"/>
  <c r="W271" i="9"/>
  <c r="X271" i="9"/>
  <c r="Y271" i="9"/>
  <c r="Z271" i="9"/>
  <c r="AA271" i="9"/>
  <c r="AB271" i="9"/>
  <c r="AC271" i="9"/>
  <c r="AD271" i="9"/>
  <c r="AE271" i="9"/>
  <c r="AF271" i="9"/>
  <c r="AG271" i="9"/>
  <c r="AH271" i="9"/>
  <c r="AI271" i="9"/>
  <c r="AJ271" i="9"/>
  <c r="AK271" i="9"/>
  <c r="AL271" i="9"/>
  <c r="AM271" i="9"/>
  <c r="V272" i="9"/>
  <c r="W272" i="9"/>
  <c r="X272" i="9"/>
  <c r="Y272" i="9"/>
  <c r="Z272" i="9"/>
  <c r="AA272" i="9"/>
  <c r="AB272" i="9"/>
  <c r="AC272" i="9"/>
  <c r="AD272" i="9"/>
  <c r="AE272" i="9"/>
  <c r="AF272" i="9"/>
  <c r="AG272" i="9"/>
  <c r="AH272" i="9"/>
  <c r="AI272" i="9"/>
  <c r="AJ272" i="9"/>
  <c r="AK272" i="9"/>
  <c r="AL272" i="9"/>
  <c r="AM272" i="9"/>
  <c r="V273" i="9"/>
  <c r="W273" i="9"/>
  <c r="X273" i="9"/>
  <c r="Y273" i="9"/>
  <c r="Z273" i="9"/>
  <c r="AA273" i="9"/>
  <c r="AB273" i="9"/>
  <c r="AC273" i="9"/>
  <c r="AD273" i="9"/>
  <c r="AE273" i="9"/>
  <c r="AF273" i="9"/>
  <c r="AG273" i="9"/>
  <c r="AH273" i="9"/>
  <c r="AI273" i="9"/>
  <c r="AJ273" i="9"/>
  <c r="AK273" i="9"/>
  <c r="AL273" i="9"/>
  <c r="AM273" i="9"/>
  <c r="V274" i="9"/>
  <c r="W274" i="9"/>
  <c r="X274" i="9"/>
  <c r="Y274" i="9"/>
  <c r="Z274" i="9"/>
  <c r="AA274" i="9"/>
  <c r="AB274" i="9"/>
  <c r="AC274" i="9"/>
  <c r="AD274" i="9"/>
  <c r="AE274" i="9"/>
  <c r="AF274" i="9"/>
  <c r="AG274" i="9"/>
  <c r="AH274" i="9"/>
  <c r="AI274" i="9"/>
  <c r="AJ274" i="9"/>
  <c r="AK274" i="9"/>
  <c r="AL274" i="9"/>
  <c r="AM274" i="9"/>
  <c r="V275" i="9"/>
  <c r="W275" i="9"/>
  <c r="X275" i="9"/>
  <c r="Y275" i="9"/>
  <c r="Z275" i="9"/>
  <c r="AA275" i="9"/>
  <c r="AB275" i="9"/>
  <c r="AC275" i="9"/>
  <c r="AD275" i="9"/>
  <c r="AE275" i="9"/>
  <c r="AF275" i="9"/>
  <c r="AG275" i="9"/>
  <c r="AH275" i="9"/>
  <c r="AI275" i="9"/>
  <c r="AJ275" i="9"/>
  <c r="AK275" i="9"/>
  <c r="AL275" i="9"/>
  <c r="AM275" i="9"/>
  <c r="V276" i="9"/>
  <c r="W276" i="9"/>
  <c r="X276" i="9"/>
  <c r="Y276" i="9"/>
  <c r="Z276" i="9"/>
  <c r="AA276" i="9"/>
  <c r="AB276" i="9"/>
  <c r="AC276" i="9"/>
  <c r="AD276" i="9"/>
  <c r="AE276" i="9"/>
  <c r="AF276" i="9"/>
  <c r="AG276" i="9"/>
  <c r="AH276" i="9"/>
  <c r="AI276" i="9"/>
  <c r="AJ276" i="9"/>
  <c r="AK276" i="9"/>
  <c r="AL276" i="9"/>
  <c r="AM276" i="9"/>
  <c r="V277" i="9"/>
  <c r="W277" i="9"/>
  <c r="X277" i="9"/>
  <c r="Y277" i="9"/>
  <c r="Z277" i="9"/>
  <c r="AA277" i="9"/>
  <c r="AB277" i="9"/>
  <c r="AC277" i="9"/>
  <c r="AD277" i="9"/>
  <c r="AE277" i="9"/>
  <c r="AF277" i="9"/>
  <c r="AG277" i="9"/>
  <c r="AH277" i="9"/>
  <c r="AI277" i="9"/>
  <c r="AJ277" i="9"/>
  <c r="AK277" i="9"/>
  <c r="AL277" i="9"/>
  <c r="AM277" i="9"/>
  <c r="V278" i="9"/>
  <c r="W278" i="9"/>
  <c r="X278" i="9"/>
  <c r="Y278" i="9"/>
  <c r="Z278" i="9"/>
  <c r="AA278" i="9"/>
  <c r="AB278" i="9"/>
  <c r="AC278" i="9"/>
  <c r="AD278" i="9"/>
  <c r="AE278" i="9"/>
  <c r="AF278" i="9"/>
  <c r="AG278" i="9"/>
  <c r="AH278" i="9"/>
  <c r="AI278" i="9"/>
  <c r="AJ278" i="9"/>
  <c r="AK278" i="9"/>
  <c r="AL278" i="9"/>
  <c r="AM278" i="9"/>
  <c r="V279" i="9"/>
  <c r="W279" i="9"/>
  <c r="X279" i="9"/>
  <c r="Y279" i="9"/>
  <c r="Z279" i="9"/>
  <c r="AA279" i="9"/>
  <c r="AB279" i="9"/>
  <c r="AC279" i="9"/>
  <c r="AD279" i="9"/>
  <c r="AE279" i="9"/>
  <c r="AF279" i="9"/>
  <c r="AG279" i="9"/>
  <c r="AH279" i="9"/>
  <c r="AI279" i="9"/>
  <c r="AJ279" i="9"/>
  <c r="AK279" i="9"/>
  <c r="AL279" i="9"/>
  <c r="AM279" i="9"/>
  <c r="V280" i="9"/>
  <c r="W280" i="9"/>
  <c r="X280" i="9"/>
  <c r="Y280" i="9"/>
  <c r="Z280" i="9"/>
  <c r="AA280" i="9"/>
  <c r="AB280" i="9"/>
  <c r="AC280" i="9"/>
  <c r="AD280" i="9"/>
  <c r="AE280" i="9"/>
  <c r="AF280" i="9"/>
  <c r="AG280" i="9"/>
  <c r="AH280" i="9"/>
  <c r="AI280" i="9"/>
  <c r="AJ280" i="9"/>
  <c r="AK280" i="9"/>
  <c r="AL280" i="9"/>
  <c r="AM280" i="9"/>
  <c r="V281" i="9"/>
  <c r="W281" i="9"/>
  <c r="X281" i="9"/>
  <c r="Y281" i="9"/>
  <c r="Z281" i="9"/>
  <c r="AA281" i="9"/>
  <c r="AB281" i="9"/>
  <c r="AC281" i="9"/>
  <c r="AD281" i="9"/>
  <c r="AE281" i="9"/>
  <c r="AF281" i="9"/>
  <c r="AG281" i="9"/>
  <c r="AH281" i="9"/>
  <c r="AI281" i="9"/>
  <c r="AJ281" i="9"/>
  <c r="AK281" i="9"/>
  <c r="AL281" i="9"/>
  <c r="AM281" i="9"/>
  <c r="V282" i="9"/>
  <c r="W282" i="9"/>
  <c r="X282" i="9"/>
  <c r="Y282" i="9"/>
  <c r="Z282" i="9"/>
  <c r="AA282" i="9"/>
  <c r="AB282" i="9"/>
  <c r="AC282" i="9"/>
  <c r="AD282" i="9"/>
  <c r="AE282" i="9"/>
  <c r="AF282" i="9"/>
  <c r="AG282" i="9"/>
  <c r="AH282" i="9"/>
  <c r="AI282" i="9"/>
  <c r="AJ282" i="9"/>
  <c r="AK282" i="9"/>
  <c r="AL282" i="9"/>
  <c r="AM282" i="9"/>
  <c r="V283" i="9"/>
  <c r="W283" i="9"/>
  <c r="X283" i="9"/>
  <c r="Y283" i="9"/>
  <c r="Z283" i="9"/>
  <c r="AA283" i="9"/>
  <c r="AB283" i="9"/>
  <c r="AC283" i="9"/>
  <c r="AD283" i="9"/>
  <c r="AE283" i="9"/>
  <c r="AF283" i="9"/>
  <c r="AG283" i="9"/>
  <c r="AH283" i="9"/>
  <c r="AI283" i="9"/>
  <c r="AJ283" i="9"/>
  <c r="AK283" i="9"/>
  <c r="AL283" i="9"/>
  <c r="AM283" i="9"/>
  <c r="V284" i="9"/>
  <c r="W284" i="9"/>
  <c r="X284" i="9"/>
  <c r="Y284" i="9"/>
  <c r="Z284" i="9"/>
  <c r="AA284" i="9"/>
  <c r="AB284" i="9"/>
  <c r="AC284" i="9"/>
  <c r="AD284" i="9"/>
  <c r="AE284" i="9"/>
  <c r="AF284" i="9"/>
  <c r="AG284" i="9"/>
  <c r="AH284" i="9"/>
  <c r="AI284" i="9"/>
  <c r="AJ284" i="9"/>
  <c r="AK284" i="9"/>
  <c r="AL284" i="9"/>
  <c r="AM284" i="9"/>
  <c r="V285" i="9"/>
  <c r="W285" i="9"/>
  <c r="X285" i="9"/>
  <c r="Y285" i="9"/>
  <c r="Z285" i="9"/>
  <c r="AA285" i="9"/>
  <c r="AB285" i="9"/>
  <c r="AC285" i="9"/>
  <c r="AD285" i="9"/>
  <c r="AE285" i="9"/>
  <c r="AF285" i="9"/>
  <c r="AG285" i="9"/>
  <c r="AH285" i="9"/>
  <c r="AI285" i="9"/>
  <c r="AJ285" i="9"/>
  <c r="AK285" i="9"/>
  <c r="AL285" i="9"/>
  <c r="AM285" i="9"/>
  <c r="V286" i="9"/>
  <c r="W286" i="9"/>
  <c r="X286" i="9"/>
  <c r="Y286" i="9"/>
  <c r="Z286" i="9"/>
  <c r="AA286" i="9"/>
  <c r="AB286" i="9"/>
  <c r="AC286" i="9"/>
  <c r="AD286" i="9"/>
  <c r="AE286" i="9"/>
  <c r="AF286" i="9"/>
  <c r="AG286" i="9"/>
  <c r="AH286" i="9"/>
  <c r="AI286" i="9"/>
  <c r="AJ286" i="9"/>
  <c r="AK286" i="9"/>
  <c r="AL286" i="9"/>
  <c r="AM286" i="9"/>
  <c r="V287" i="9"/>
  <c r="W287" i="9"/>
  <c r="X287" i="9"/>
  <c r="Y287" i="9"/>
  <c r="Z287" i="9"/>
  <c r="AA287" i="9"/>
  <c r="AB287" i="9"/>
  <c r="AC287" i="9"/>
  <c r="AD287" i="9"/>
  <c r="AE287" i="9"/>
  <c r="AF287" i="9"/>
  <c r="AG287" i="9"/>
  <c r="AH287" i="9"/>
  <c r="AI287" i="9"/>
  <c r="AJ287" i="9"/>
  <c r="AK287" i="9"/>
  <c r="AL287" i="9"/>
  <c r="AM287" i="9"/>
  <c r="V288" i="9"/>
  <c r="W288" i="9"/>
  <c r="X288" i="9"/>
  <c r="Y288" i="9"/>
  <c r="Z288" i="9"/>
  <c r="AA288" i="9"/>
  <c r="AB288" i="9"/>
  <c r="AC288" i="9"/>
  <c r="AD288" i="9"/>
  <c r="AE288" i="9"/>
  <c r="AF288" i="9"/>
  <c r="AG288" i="9"/>
  <c r="AH288" i="9"/>
  <c r="AI288" i="9"/>
  <c r="AJ288" i="9"/>
  <c r="AK288" i="9"/>
  <c r="AL288" i="9"/>
  <c r="AM288" i="9"/>
  <c r="V289" i="9"/>
  <c r="W289" i="9"/>
  <c r="X289" i="9"/>
  <c r="Y289" i="9"/>
  <c r="Z289" i="9"/>
  <c r="AA289" i="9"/>
  <c r="AB289" i="9"/>
  <c r="AC289" i="9"/>
  <c r="AD289" i="9"/>
  <c r="AE289" i="9"/>
  <c r="AF289" i="9"/>
  <c r="AG289" i="9"/>
  <c r="AH289" i="9"/>
  <c r="AI289" i="9"/>
  <c r="AJ289" i="9"/>
  <c r="AK289" i="9"/>
  <c r="AL289" i="9"/>
  <c r="AM289" i="9"/>
  <c r="V290" i="9"/>
  <c r="W290" i="9"/>
  <c r="X290" i="9"/>
  <c r="Y290" i="9"/>
  <c r="Z290" i="9"/>
  <c r="AA290" i="9"/>
  <c r="AB290" i="9"/>
  <c r="AC290" i="9"/>
  <c r="AD290" i="9"/>
  <c r="AE290" i="9"/>
  <c r="AF290" i="9"/>
  <c r="AG290" i="9"/>
  <c r="AH290" i="9"/>
  <c r="AI290" i="9"/>
  <c r="AJ290" i="9"/>
  <c r="AK290" i="9"/>
  <c r="AL290" i="9"/>
  <c r="AM290" i="9"/>
  <c r="V291" i="9"/>
  <c r="W291" i="9"/>
  <c r="X291" i="9"/>
  <c r="Y291" i="9"/>
  <c r="Z291" i="9"/>
  <c r="AA291" i="9"/>
  <c r="AB291" i="9"/>
  <c r="AC291" i="9"/>
  <c r="AD291" i="9"/>
  <c r="AE291" i="9"/>
  <c r="AF291" i="9"/>
  <c r="AG291" i="9"/>
  <c r="AH291" i="9"/>
  <c r="AI291" i="9"/>
  <c r="AJ291" i="9"/>
  <c r="AK291" i="9"/>
  <c r="AL291" i="9"/>
  <c r="AM291" i="9"/>
  <c r="V292" i="9"/>
  <c r="W292" i="9"/>
  <c r="X292" i="9"/>
  <c r="Y292" i="9"/>
  <c r="Z292" i="9"/>
  <c r="AA292" i="9"/>
  <c r="AB292" i="9"/>
  <c r="AC292" i="9"/>
  <c r="AD292" i="9"/>
  <c r="AE292" i="9"/>
  <c r="AF292" i="9"/>
  <c r="AG292" i="9"/>
  <c r="AH292" i="9"/>
  <c r="AI292" i="9"/>
  <c r="AJ292" i="9"/>
  <c r="AK292" i="9"/>
  <c r="AL292" i="9"/>
  <c r="AM292" i="9"/>
  <c r="V293" i="9"/>
  <c r="W293" i="9"/>
  <c r="X293" i="9"/>
  <c r="Y293" i="9"/>
  <c r="Z293" i="9"/>
  <c r="AA293" i="9"/>
  <c r="AB293" i="9"/>
  <c r="AC293" i="9"/>
  <c r="AD293" i="9"/>
  <c r="AE293" i="9"/>
  <c r="AF293" i="9"/>
  <c r="AG293" i="9"/>
  <c r="AH293" i="9"/>
  <c r="AI293" i="9"/>
  <c r="AJ293" i="9"/>
  <c r="AK293" i="9"/>
  <c r="AL293" i="9"/>
  <c r="AM293" i="9"/>
  <c r="AM269" i="9"/>
  <c r="AK269" i="9"/>
  <c r="AJ269" i="9"/>
  <c r="AI269" i="9"/>
  <c r="AH269" i="9"/>
  <c r="AG269" i="9"/>
  <c r="AF269" i="9"/>
  <c r="AE269" i="9"/>
  <c r="AD269" i="9"/>
  <c r="AC269" i="9"/>
  <c r="AB269" i="9"/>
  <c r="AA269" i="9"/>
  <c r="Y269" i="9"/>
  <c r="X269" i="9"/>
  <c r="W269" i="9"/>
  <c r="V269" i="9"/>
  <c r="V251" i="9"/>
  <c r="W251" i="9"/>
  <c r="X251" i="9"/>
  <c r="Y251" i="9"/>
  <c r="Z251" i="9"/>
  <c r="AA251" i="9"/>
  <c r="AB251" i="9"/>
  <c r="AC251" i="9"/>
  <c r="AD251" i="9"/>
  <c r="AE251" i="9"/>
  <c r="AF251" i="9"/>
  <c r="AG251" i="9"/>
  <c r="AH251" i="9"/>
  <c r="AI251" i="9"/>
  <c r="AJ251" i="9"/>
  <c r="AK251" i="9"/>
  <c r="AL251" i="9"/>
  <c r="AM251" i="9"/>
  <c r="V252" i="9"/>
  <c r="W252" i="9"/>
  <c r="X252" i="9"/>
  <c r="Y252" i="9"/>
  <c r="Z252" i="9"/>
  <c r="AA252" i="9"/>
  <c r="AB252" i="9"/>
  <c r="AC252" i="9"/>
  <c r="AD252" i="9"/>
  <c r="AE252" i="9"/>
  <c r="AF252" i="9"/>
  <c r="AG252" i="9"/>
  <c r="AH252" i="9"/>
  <c r="AI252" i="9"/>
  <c r="AJ252" i="9"/>
  <c r="AK252" i="9"/>
  <c r="AL252" i="9"/>
  <c r="AM252" i="9"/>
  <c r="V253" i="9"/>
  <c r="W253" i="9"/>
  <c r="X253" i="9"/>
  <c r="Y253" i="9"/>
  <c r="Z253" i="9"/>
  <c r="AA253" i="9"/>
  <c r="AB253" i="9"/>
  <c r="AC253" i="9"/>
  <c r="AD253" i="9"/>
  <c r="AE253" i="9"/>
  <c r="AF253" i="9"/>
  <c r="AG253" i="9"/>
  <c r="AH253" i="9"/>
  <c r="AI253" i="9"/>
  <c r="AJ253" i="9"/>
  <c r="AK253" i="9"/>
  <c r="AL253" i="9"/>
  <c r="AM253" i="9"/>
  <c r="V254" i="9"/>
  <c r="W254" i="9"/>
  <c r="X254" i="9"/>
  <c r="Y254" i="9"/>
  <c r="Z254" i="9"/>
  <c r="AA254" i="9"/>
  <c r="AB254" i="9"/>
  <c r="AC254" i="9"/>
  <c r="AD254" i="9"/>
  <c r="AE254" i="9"/>
  <c r="AF254" i="9"/>
  <c r="AG254" i="9"/>
  <c r="AH254" i="9"/>
  <c r="AI254" i="9"/>
  <c r="AJ254" i="9"/>
  <c r="AK254" i="9"/>
  <c r="AL254" i="9"/>
  <c r="AM254" i="9"/>
  <c r="V255" i="9"/>
  <c r="W255" i="9"/>
  <c r="X255" i="9"/>
  <c r="Y255" i="9"/>
  <c r="Z255" i="9"/>
  <c r="AA255" i="9"/>
  <c r="AB255" i="9"/>
  <c r="AC255" i="9"/>
  <c r="AD255" i="9"/>
  <c r="AE255" i="9"/>
  <c r="AF255" i="9"/>
  <c r="AG255" i="9"/>
  <c r="AH255" i="9"/>
  <c r="AI255" i="9"/>
  <c r="AJ255" i="9"/>
  <c r="AK255" i="9"/>
  <c r="AL255" i="9"/>
  <c r="AM255" i="9"/>
  <c r="V256" i="9"/>
  <c r="W256" i="9"/>
  <c r="X256" i="9"/>
  <c r="Y256" i="9"/>
  <c r="Z256" i="9"/>
  <c r="AA256" i="9"/>
  <c r="AB256" i="9"/>
  <c r="AC256" i="9"/>
  <c r="AD256" i="9"/>
  <c r="AE256" i="9"/>
  <c r="AF256" i="9"/>
  <c r="AG256" i="9"/>
  <c r="AH256" i="9"/>
  <c r="AI256" i="9"/>
  <c r="AJ256" i="9"/>
  <c r="AK256" i="9"/>
  <c r="AL256" i="9"/>
  <c r="AM256" i="9"/>
  <c r="V257" i="9"/>
  <c r="W257" i="9"/>
  <c r="X257" i="9"/>
  <c r="Y257" i="9"/>
  <c r="Z257" i="9"/>
  <c r="AA257" i="9"/>
  <c r="AB257" i="9"/>
  <c r="AC257" i="9"/>
  <c r="AD257" i="9"/>
  <c r="AE257" i="9"/>
  <c r="AF257" i="9"/>
  <c r="AG257" i="9"/>
  <c r="AH257" i="9"/>
  <c r="AI257" i="9"/>
  <c r="AJ257" i="9"/>
  <c r="AK257" i="9"/>
  <c r="AL257" i="9"/>
  <c r="AM257" i="9"/>
  <c r="V258" i="9"/>
  <c r="W258" i="9"/>
  <c r="X258" i="9"/>
  <c r="Y258" i="9"/>
  <c r="Z258" i="9"/>
  <c r="AA258" i="9"/>
  <c r="AB258" i="9"/>
  <c r="AC258" i="9"/>
  <c r="AD258" i="9"/>
  <c r="AE258" i="9"/>
  <c r="AF258" i="9"/>
  <c r="AG258" i="9"/>
  <c r="AH258" i="9"/>
  <c r="AI258" i="9"/>
  <c r="AJ258" i="9"/>
  <c r="AK258" i="9"/>
  <c r="AL258" i="9"/>
  <c r="AM258" i="9"/>
  <c r="V259" i="9"/>
  <c r="W259" i="9"/>
  <c r="X259" i="9"/>
  <c r="Y259" i="9"/>
  <c r="Z259" i="9"/>
  <c r="AA259" i="9"/>
  <c r="AB259" i="9"/>
  <c r="AC259" i="9"/>
  <c r="AD259" i="9"/>
  <c r="AE259" i="9"/>
  <c r="AF259" i="9"/>
  <c r="AG259" i="9"/>
  <c r="AH259" i="9"/>
  <c r="AI259" i="9"/>
  <c r="AJ259" i="9"/>
  <c r="AK259" i="9"/>
  <c r="AL259" i="9"/>
  <c r="AM259" i="9"/>
  <c r="V260" i="9"/>
  <c r="W260" i="9"/>
  <c r="X260" i="9"/>
  <c r="Y260" i="9"/>
  <c r="Z260" i="9"/>
  <c r="AA260" i="9"/>
  <c r="AB260" i="9"/>
  <c r="AC260" i="9"/>
  <c r="AD260" i="9"/>
  <c r="AE260" i="9"/>
  <c r="AF260" i="9"/>
  <c r="AG260" i="9"/>
  <c r="AH260" i="9"/>
  <c r="AI260" i="9"/>
  <c r="AJ260" i="9"/>
  <c r="AK260" i="9"/>
  <c r="AL260" i="9"/>
  <c r="AM260" i="9"/>
  <c r="V261" i="9"/>
  <c r="W261" i="9"/>
  <c r="X261" i="9"/>
  <c r="Y261" i="9"/>
  <c r="Z261" i="9"/>
  <c r="AA261" i="9"/>
  <c r="AB261" i="9"/>
  <c r="AC261" i="9"/>
  <c r="AD261" i="9"/>
  <c r="AE261" i="9"/>
  <c r="AF261" i="9"/>
  <c r="AG261" i="9"/>
  <c r="AH261" i="9"/>
  <c r="AI261" i="9"/>
  <c r="AJ261" i="9"/>
  <c r="AK261" i="9"/>
  <c r="AL261" i="9"/>
  <c r="AM261" i="9"/>
  <c r="V262" i="9"/>
  <c r="W262" i="9"/>
  <c r="X262" i="9"/>
  <c r="Y262" i="9"/>
  <c r="Z262" i="9"/>
  <c r="AA262" i="9"/>
  <c r="AB262" i="9"/>
  <c r="AC262" i="9"/>
  <c r="AD262" i="9"/>
  <c r="AE262" i="9"/>
  <c r="AF262" i="9"/>
  <c r="AG262" i="9"/>
  <c r="AH262" i="9"/>
  <c r="AI262" i="9"/>
  <c r="AJ262" i="9"/>
  <c r="AK262" i="9"/>
  <c r="AL262" i="9"/>
  <c r="AM262" i="9"/>
  <c r="V263" i="9"/>
  <c r="W263" i="9"/>
  <c r="X263" i="9"/>
  <c r="Y263" i="9"/>
  <c r="Z263" i="9"/>
  <c r="AA263" i="9"/>
  <c r="AB263" i="9"/>
  <c r="AC263" i="9"/>
  <c r="AD263" i="9"/>
  <c r="AE263" i="9"/>
  <c r="AF263" i="9"/>
  <c r="AG263" i="9"/>
  <c r="AH263" i="9"/>
  <c r="AI263" i="9"/>
  <c r="AJ263" i="9"/>
  <c r="AK263" i="9"/>
  <c r="AL263" i="9"/>
  <c r="AM263" i="9"/>
  <c r="V264" i="9"/>
  <c r="W264" i="9"/>
  <c r="X264" i="9"/>
  <c r="Y264" i="9"/>
  <c r="Z264" i="9"/>
  <c r="AA264" i="9"/>
  <c r="AB264" i="9"/>
  <c r="AC264" i="9"/>
  <c r="AD264" i="9"/>
  <c r="AE264" i="9"/>
  <c r="AF264" i="9"/>
  <c r="AG264" i="9"/>
  <c r="AH264" i="9"/>
  <c r="AI264" i="9"/>
  <c r="AJ264" i="9"/>
  <c r="AK264" i="9"/>
  <c r="AL264" i="9"/>
  <c r="AM264" i="9"/>
  <c r="AL250" i="9"/>
  <c r="AK250" i="9"/>
  <c r="AJ250" i="9"/>
  <c r="AI250" i="9"/>
  <c r="AH250" i="9"/>
  <c r="AG250" i="9"/>
  <c r="AF250" i="9"/>
  <c r="AE250" i="9"/>
  <c r="AC250" i="9"/>
  <c r="AB250" i="9"/>
  <c r="AA250" i="9"/>
  <c r="Z250" i="9"/>
  <c r="Y250" i="9"/>
  <c r="X250" i="9"/>
  <c r="W250" i="9"/>
  <c r="V250" i="9"/>
  <c r="V132" i="9"/>
  <c r="W132" i="9"/>
  <c r="X132" i="9"/>
  <c r="Y132" i="9"/>
  <c r="Z132" i="9"/>
  <c r="AA132" i="9"/>
  <c r="AB132" i="9"/>
  <c r="AC132" i="9"/>
  <c r="AE132" i="9"/>
  <c r="AF132" i="9"/>
  <c r="AG132" i="9"/>
  <c r="AH132" i="9"/>
  <c r="AI132" i="9"/>
  <c r="AJ132" i="9"/>
  <c r="AK132" i="9"/>
  <c r="AL132" i="9"/>
  <c r="V133" i="9"/>
  <c r="W133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V134" i="9"/>
  <c r="W134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V135" i="9"/>
  <c r="W135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AJ135" i="9"/>
  <c r="AK135" i="9"/>
  <c r="AL135" i="9"/>
  <c r="AM135" i="9"/>
  <c r="V136" i="9"/>
  <c r="W136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AJ136" i="9"/>
  <c r="AK136" i="9"/>
  <c r="AL136" i="9"/>
  <c r="AM136" i="9"/>
  <c r="V137" i="9"/>
  <c r="W137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AJ137" i="9"/>
  <c r="AK137" i="9"/>
  <c r="AL137" i="9"/>
  <c r="AM137" i="9"/>
  <c r="V138" i="9"/>
  <c r="W138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V139" i="9"/>
  <c r="W139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V140" i="9"/>
  <c r="W140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AJ140" i="9"/>
  <c r="AK140" i="9"/>
  <c r="AL140" i="9"/>
  <c r="AM140" i="9"/>
  <c r="V141" i="9"/>
  <c r="W141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AJ141" i="9"/>
  <c r="AK141" i="9"/>
  <c r="AL141" i="9"/>
  <c r="AM141" i="9"/>
  <c r="V142" i="9"/>
  <c r="W142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V143" i="9"/>
  <c r="W143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V144" i="9"/>
  <c r="W144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V145" i="9"/>
  <c r="W145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AJ145" i="9"/>
  <c r="AK145" i="9"/>
  <c r="AL145" i="9"/>
  <c r="AM145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V154" i="9"/>
  <c r="W154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AJ154" i="9"/>
  <c r="AK154" i="9"/>
  <c r="AL154" i="9"/>
  <c r="AM154" i="9"/>
  <c r="V155" i="9"/>
  <c r="W155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AJ155" i="9"/>
  <c r="AK155" i="9"/>
  <c r="AL155" i="9"/>
  <c r="AM155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V157" i="9"/>
  <c r="W157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V159" i="9"/>
  <c r="W159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V160" i="9"/>
  <c r="W160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V161" i="9"/>
  <c r="W161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V162" i="9"/>
  <c r="W162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V163" i="9"/>
  <c r="W163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V164" i="9"/>
  <c r="W164" i="9"/>
  <c r="X164" i="9"/>
  <c r="Y164" i="9"/>
  <c r="Z164" i="9"/>
  <c r="AA164" i="9"/>
  <c r="AB164" i="9"/>
  <c r="AC164" i="9"/>
  <c r="AD164" i="9"/>
  <c r="AE164" i="9"/>
  <c r="AF164" i="9"/>
  <c r="AG164" i="9"/>
  <c r="AH164" i="9"/>
  <c r="AI164" i="9"/>
  <c r="AJ164" i="9"/>
  <c r="AK164" i="9"/>
  <c r="AL164" i="9"/>
  <c r="AM164" i="9"/>
  <c r="V165" i="9"/>
  <c r="W165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AJ165" i="9"/>
  <c r="AK165" i="9"/>
  <c r="AL165" i="9"/>
  <c r="AM165" i="9"/>
  <c r="V166" i="9"/>
  <c r="W166" i="9"/>
  <c r="X166" i="9"/>
  <c r="Y166" i="9"/>
  <c r="Z166" i="9"/>
  <c r="AA166" i="9"/>
  <c r="AB166" i="9"/>
  <c r="AC166" i="9"/>
  <c r="AD166" i="9"/>
  <c r="AE166" i="9"/>
  <c r="AF166" i="9"/>
  <c r="AG166" i="9"/>
  <c r="AH166" i="9"/>
  <c r="AI166" i="9"/>
  <c r="AJ166" i="9"/>
  <c r="AK166" i="9"/>
  <c r="AL166" i="9"/>
  <c r="AM166" i="9"/>
  <c r="V167" i="9"/>
  <c r="W167" i="9"/>
  <c r="X167" i="9"/>
  <c r="Y167" i="9"/>
  <c r="Z167" i="9"/>
  <c r="AA167" i="9"/>
  <c r="AB167" i="9"/>
  <c r="AC167" i="9"/>
  <c r="AD167" i="9"/>
  <c r="AE167" i="9"/>
  <c r="AF167" i="9"/>
  <c r="AG167" i="9"/>
  <c r="AH167" i="9"/>
  <c r="AI167" i="9"/>
  <c r="AJ167" i="9"/>
  <c r="AK167" i="9"/>
  <c r="AL167" i="9"/>
  <c r="AM167" i="9"/>
  <c r="V168" i="9"/>
  <c r="W168" i="9"/>
  <c r="X168" i="9"/>
  <c r="Y168" i="9"/>
  <c r="Z168" i="9"/>
  <c r="AA168" i="9"/>
  <c r="AB168" i="9"/>
  <c r="AC168" i="9"/>
  <c r="AD168" i="9"/>
  <c r="AE168" i="9"/>
  <c r="AF168" i="9"/>
  <c r="AG168" i="9"/>
  <c r="AH168" i="9"/>
  <c r="AI168" i="9"/>
  <c r="AJ168" i="9"/>
  <c r="AK168" i="9"/>
  <c r="AL168" i="9"/>
  <c r="AM168" i="9"/>
  <c r="V169" i="9"/>
  <c r="W169" i="9"/>
  <c r="X169" i="9"/>
  <c r="Y169" i="9"/>
  <c r="Z169" i="9"/>
  <c r="AA169" i="9"/>
  <c r="AB169" i="9"/>
  <c r="AC169" i="9"/>
  <c r="AD169" i="9"/>
  <c r="AE169" i="9"/>
  <c r="AF169" i="9"/>
  <c r="AG169" i="9"/>
  <c r="AH169" i="9"/>
  <c r="AI169" i="9"/>
  <c r="AJ169" i="9"/>
  <c r="AK169" i="9"/>
  <c r="AL169" i="9"/>
  <c r="AM169" i="9"/>
  <c r="V170" i="9"/>
  <c r="W170" i="9"/>
  <c r="X170" i="9"/>
  <c r="Y170" i="9"/>
  <c r="Z170" i="9"/>
  <c r="AA170" i="9"/>
  <c r="AB170" i="9"/>
  <c r="AC170" i="9"/>
  <c r="AD170" i="9"/>
  <c r="AE170" i="9"/>
  <c r="AF170" i="9"/>
  <c r="AG170" i="9"/>
  <c r="AH170" i="9"/>
  <c r="AI170" i="9"/>
  <c r="AJ170" i="9"/>
  <c r="AK170" i="9"/>
  <c r="AL170" i="9"/>
  <c r="AM170" i="9"/>
  <c r="V171" i="9"/>
  <c r="W171" i="9"/>
  <c r="X171" i="9"/>
  <c r="Y171" i="9"/>
  <c r="Z171" i="9"/>
  <c r="AA171" i="9"/>
  <c r="AB171" i="9"/>
  <c r="AC171" i="9"/>
  <c r="AD171" i="9"/>
  <c r="AE171" i="9"/>
  <c r="AF171" i="9"/>
  <c r="AG171" i="9"/>
  <c r="AH171" i="9"/>
  <c r="AI171" i="9"/>
  <c r="AJ171" i="9"/>
  <c r="AK171" i="9"/>
  <c r="AL171" i="9"/>
  <c r="AM171" i="9"/>
  <c r="V172" i="9"/>
  <c r="W172" i="9"/>
  <c r="X172" i="9"/>
  <c r="Y172" i="9"/>
  <c r="Z172" i="9"/>
  <c r="AA172" i="9"/>
  <c r="AB172" i="9"/>
  <c r="AC172" i="9"/>
  <c r="AD172" i="9"/>
  <c r="AE172" i="9"/>
  <c r="AF172" i="9"/>
  <c r="AG172" i="9"/>
  <c r="AH172" i="9"/>
  <c r="AI172" i="9"/>
  <c r="AJ172" i="9"/>
  <c r="AK172" i="9"/>
  <c r="AL172" i="9"/>
  <c r="AM172" i="9"/>
  <c r="V173" i="9"/>
  <c r="W173" i="9"/>
  <c r="X173" i="9"/>
  <c r="Y173" i="9"/>
  <c r="Z173" i="9"/>
  <c r="AA173" i="9"/>
  <c r="AB173" i="9"/>
  <c r="AC173" i="9"/>
  <c r="AD173" i="9"/>
  <c r="AE173" i="9"/>
  <c r="AF173" i="9"/>
  <c r="AG173" i="9"/>
  <c r="AH173" i="9"/>
  <c r="AI173" i="9"/>
  <c r="AJ173" i="9"/>
  <c r="AK173" i="9"/>
  <c r="AL173" i="9"/>
  <c r="AM173" i="9"/>
  <c r="V174" i="9"/>
  <c r="W174" i="9"/>
  <c r="X174" i="9"/>
  <c r="Y174" i="9"/>
  <c r="Z174" i="9"/>
  <c r="AA174" i="9"/>
  <c r="AB174" i="9"/>
  <c r="AC174" i="9"/>
  <c r="AD174" i="9"/>
  <c r="AE174" i="9"/>
  <c r="AF174" i="9"/>
  <c r="AG174" i="9"/>
  <c r="AH174" i="9"/>
  <c r="AI174" i="9"/>
  <c r="AJ174" i="9"/>
  <c r="AK174" i="9"/>
  <c r="AL174" i="9"/>
  <c r="AM174" i="9"/>
  <c r="V175" i="9"/>
  <c r="W175" i="9"/>
  <c r="X175" i="9"/>
  <c r="Y175" i="9"/>
  <c r="Z175" i="9"/>
  <c r="AA175" i="9"/>
  <c r="AB175" i="9"/>
  <c r="AC175" i="9"/>
  <c r="AD175" i="9"/>
  <c r="AE175" i="9"/>
  <c r="AF175" i="9"/>
  <c r="AG175" i="9"/>
  <c r="AH175" i="9"/>
  <c r="AI175" i="9"/>
  <c r="AJ175" i="9"/>
  <c r="AK175" i="9"/>
  <c r="AL175" i="9"/>
  <c r="AM175" i="9"/>
  <c r="V176" i="9"/>
  <c r="W176" i="9"/>
  <c r="X176" i="9"/>
  <c r="Y176" i="9"/>
  <c r="Z176" i="9"/>
  <c r="AA176" i="9"/>
  <c r="AB176" i="9"/>
  <c r="AC176" i="9"/>
  <c r="AD176" i="9"/>
  <c r="AE176" i="9"/>
  <c r="AF176" i="9"/>
  <c r="AG176" i="9"/>
  <c r="AH176" i="9"/>
  <c r="AI176" i="9"/>
  <c r="AJ176" i="9"/>
  <c r="AK176" i="9"/>
  <c r="AL176" i="9"/>
  <c r="AM176" i="9"/>
  <c r="V177" i="9"/>
  <c r="W177" i="9"/>
  <c r="X177" i="9"/>
  <c r="Y177" i="9"/>
  <c r="Z177" i="9"/>
  <c r="AA177" i="9"/>
  <c r="AB177" i="9"/>
  <c r="AC177" i="9"/>
  <c r="AD177" i="9"/>
  <c r="AE177" i="9"/>
  <c r="AF177" i="9"/>
  <c r="AG177" i="9"/>
  <c r="AH177" i="9"/>
  <c r="AI177" i="9"/>
  <c r="AJ177" i="9"/>
  <c r="AK177" i="9"/>
  <c r="AL177" i="9"/>
  <c r="AM177" i="9"/>
  <c r="V178" i="9"/>
  <c r="W178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V179" i="9"/>
  <c r="W179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V180" i="9"/>
  <c r="W180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V181" i="9"/>
  <c r="W181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V182" i="9"/>
  <c r="W182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V183" i="9"/>
  <c r="W183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V184" i="9"/>
  <c r="W184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V185" i="9"/>
  <c r="W185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AJ185" i="9"/>
  <c r="AK185" i="9"/>
  <c r="AL185" i="9"/>
  <c r="AM185" i="9"/>
  <c r="V186" i="9"/>
  <c r="W186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AJ186" i="9"/>
  <c r="AK186" i="9"/>
  <c r="AL186" i="9"/>
  <c r="AM186" i="9"/>
  <c r="V187" i="9"/>
  <c r="W187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AJ187" i="9"/>
  <c r="AK187" i="9"/>
  <c r="AL187" i="9"/>
  <c r="AM187" i="9"/>
  <c r="V188" i="9"/>
  <c r="W188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AJ188" i="9"/>
  <c r="AK188" i="9"/>
  <c r="AL188" i="9"/>
  <c r="AM188" i="9"/>
  <c r="V189" i="9"/>
  <c r="W189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V190" i="9"/>
  <c r="W190" i="9"/>
  <c r="X190" i="9"/>
  <c r="Y190" i="9"/>
  <c r="Z190" i="9"/>
  <c r="AA190" i="9"/>
  <c r="AB190" i="9"/>
  <c r="AC190" i="9"/>
  <c r="AD190" i="9"/>
  <c r="AE190" i="9"/>
  <c r="AF190" i="9"/>
  <c r="AG190" i="9"/>
  <c r="AH190" i="9"/>
  <c r="AI190" i="9"/>
  <c r="AJ190" i="9"/>
  <c r="AK190" i="9"/>
  <c r="AL190" i="9"/>
  <c r="AM190" i="9"/>
  <c r="V191" i="9"/>
  <c r="W191" i="9"/>
  <c r="X191" i="9"/>
  <c r="Y191" i="9"/>
  <c r="Z191" i="9"/>
  <c r="AA191" i="9"/>
  <c r="AB191" i="9"/>
  <c r="AC191" i="9"/>
  <c r="AD191" i="9"/>
  <c r="AE191" i="9"/>
  <c r="AF191" i="9"/>
  <c r="AG191" i="9"/>
  <c r="AH191" i="9"/>
  <c r="AI191" i="9"/>
  <c r="AJ191" i="9"/>
  <c r="AK191" i="9"/>
  <c r="AL191" i="9"/>
  <c r="AM191" i="9"/>
  <c r="V192" i="9"/>
  <c r="W192" i="9"/>
  <c r="X192" i="9"/>
  <c r="Y192" i="9"/>
  <c r="Z192" i="9"/>
  <c r="AA192" i="9"/>
  <c r="AB192" i="9"/>
  <c r="AC192" i="9"/>
  <c r="AD192" i="9"/>
  <c r="AE192" i="9"/>
  <c r="AF192" i="9"/>
  <c r="AG192" i="9"/>
  <c r="AH192" i="9"/>
  <c r="AI192" i="9"/>
  <c r="AJ192" i="9"/>
  <c r="AK192" i="9"/>
  <c r="AL192" i="9"/>
  <c r="AM192" i="9"/>
  <c r="V193" i="9"/>
  <c r="W193" i="9"/>
  <c r="X193" i="9"/>
  <c r="Y193" i="9"/>
  <c r="Z193" i="9"/>
  <c r="AA193" i="9"/>
  <c r="AB193" i="9"/>
  <c r="AC193" i="9"/>
  <c r="AD193" i="9"/>
  <c r="AE193" i="9"/>
  <c r="AF193" i="9"/>
  <c r="AG193" i="9"/>
  <c r="AH193" i="9"/>
  <c r="AI193" i="9"/>
  <c r="AJ193" i="9"/>
  <c r="AK193" i="9"/>
  <c r="AL193" i="9"/>
  <c r="AM193" i="9"/>
  <c r="V194" i="9"/>
  <c r="W194" i="9"/>
  <c r="X194" i="9"/>
  <c r="Y194" i="9"/>
  <c r="Z194" i="9"/>
  <c r="AA194" i="9"/>
  <c r="AB194" i="9"/>
  <c r="AC194" i="9"/>
  <c r="AD194" i="9"/>
  <c r="AE194" i="9"/>
  <c r="AF194" i="9"/>
  <c r="AG194" i="9"/>
  <c r="AH194" i="9"/>
  <c r="AI194" i="9"/>
  <c r="AJ194" i="9"/>
  <c r="AK194" i="9"/>
  <c r="AL194" i="9"/>
  <c r="AM194" i="9"/>
  <c r="V195" i="9"/>
  <c r="W195" i="9"/>
  <c r="X195" i="9"/>
  <c r="Y195" i="9"/>
  <c r="Z195" i="9"/>
  <c r="AA195" i="9"/>
  <c r="AB195" i="9"/>
  <c r="AC195" i="9"/>
  <c r="AD195" i="9"/>
  <c r="AE195" i="9"/>
  <c r="AF195" i="9"/>
  <c r="AG195" i="9"/>
  <c r="AH195" i="9"/>
  <c r="AI195" i="9"/>
  <c r="AJ195" i="9"/>
  <c r="AK195" i="9"/>
  <c r="AL195" i="9"/>
  <c r="AM195" i="9"/>
  <c r="V196" i="9"/>
  <c r="W196" i="9"/>
  <c r="X196" i="9"/>
  <c r="Y196" i="9"/>
  <c r="Z196" i="9"/>
  <c r="AA196" i="9"/>
  <c r="AB196" i="9"/>
  <c r="AC196" i="9"/>
  <c r="AD196" i="9"/>
  <c r="AE196" i="9"/>
  <c r="AF196" i="9"/>
  <c r="AG196" i="9"/>
  <c r="AH196" i="9"/>
  <c r="AI196" i="9"/>
  <c r="AJ196" i="9"/>
  <c r="AK196" i="9"/>
  <c r="AL196" i="9"/>
  <c r="AM196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AJ197" i="9"/>
  <c r="AK197" i="9"/>
  <c r="AL197" i="9"/>
  <c r="AM197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AJ199" i="9"/>
  <c r="AK199" i="9"/>
  <c r="AL199" i="9"/>
  <c r="AM199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AJ200" i="9"/>
  <c r="AK200" i="9"/>
  <c r="AL200" i="9"/>
  <c r="AM200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AJ201" i="9"/>
  <c r="AK201" i="9"/>
  <c r="AL201" i="9"/>
  <c r="AM201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AJ203" i="9"/>
  <c r="AK203" i="9"/>
  <c r="AL203" i="9"/>
  <c r="AM203" i="9"/>
  <c r="V204" i="9"/>
  <c r="W204" i="9"/>
  <c r="X204" i="9"/>
  <c r="Y204" i="9"/>
  <c r="Z204" i="9"/>
  <c r="AA204" i="9"/>
  <c r="AB204" i="9"/>
  <c r="AC204" i="9"/>
  <c r="AD204" i="9"/>
  <c r="AE204" i="9"/>
  <c r="AF204" i="9"/>
  <c r="AG204" i="9"/>
  <c r="AH204" i="9"/>
  <c r="AI204" i="9"/>
  <c r="AJ204" i="9"/>
  <c r="AK204" i="9"/>
  <c r="AL204" i="9"/>
  <c r="AM204" i="9"/>
  <c r="V205" i="9"/>
  <c r="W205" i="9"/>
  <c r="X205" i="9"/>
  <c r="Y205" i="9"/>
  <c r="Z205" i="9"/>
  <c r="AA205" i="9"/>
  <c r="AB205" i="9"/>
  <c r="AC205" i="9"/>
  <c r="AD205" i="9"/>
  <c r="AE205" i="9"/>
  <c r="AF205" i="9"/>
  <c r="AG205" i="9"/>
  <c r="AH205" i="9"/>
  <c r="AI205" i="9"/>
  <c r="AJ205" i="9"/>
  <c r="AK205" i="9"/>
  <c r="AL205" i="9"/>
  <c r="AM205" i="9"/>
  <c r="V206" i="9"/>
  <c r="W206" i="9"/>
  <c r="X206" i="9"/>
  <c r="Y206" i="9"/>
  <c r="Z206" i="9"/>
  <c r="AA206" i="9"/>
  <c r="AB206" i="9"/>
  <c r="AC206" i="9"/>
  <c r="AD206" i="9"/>
  <c r="AE206" i="9"/>
  <c r="AF206" i="9"/>
  <c r="AG206" i="9"/>
  <c r="AH206" i="9"/>
  <c r="AI206" i="9"/>
  <c r="AJ206" i="9"/>
  <c r="AK206" i="9"/>
  <c r="AL206" i="9"/>
  <c r="AM206" i="9"/>
  <c r="V207" i="9"/>
  <c r="W207" i="9"/>
  <c r="X207" i="9"/>
  <c r="Y207" i="9"/>
  <c r="Z207" i="9"/>
  <c r="AA207" i="9"/>
  <c r="AB207" i="9"/>
  <c r="AC207" i="9"/>
  <c r="AD207" i="9"/>
  <c r="AE207" i="9"/>
  <c r="AF207" i="9"/>
  <c r="AG207" i="9"/>
  <c r="AH207" i="9"/>
  <c r="AI207" i="9"/>
  <c r="AJ207" i="9"/>
  <c r="AK207" i="9"/>
  <c r="AL207" i="9"/>
  <c r="AM207" i="9"/>
  <c r="V208" i="9"/>
  <c r="W208" i="9"/>
  <c r="X208" i="9"/>
  <c r="Y208" i="9"/>
  <c r="Z208" i="9"/>
  <c r="AA208" i="9"/>
  <c r="AB208" i="9"/>
  <c r="AC208" i="9"/>
  <c r="AD208" i="9"/>
  <c r="AE208" i="9"/>
  <c r="AF208" i="9"/>
  <c r="AG208" i="9"/>
  <c r="AH208" i="9"/>
  <c r="AI208" i="9"/>
  <c r="AJ208" i="9"/>
  <c r="AK208" i="9"/>
  <c r="AL208" i="9"/>
  <c r="AM208" i="9"/>
  <c r="V209" i="9"/>
  <c r="W209" i="9"/>
  <c r="X209" i="9"/>
  <c r="Y209" i="9"/>
  <c r="Z209" i="9"/>
  <c r="AA209" i="9"/>
  <c r="AB209" i="9"/>
  <c r="AC209" i="9"/>
  <c r="AD209" i="9"/>
  <c r="AE209" i="9"/>
  <c r="AF209" i="9"/>
  <c r="AG209" i="9"/>
  <c r="AH209" i="9"/>
  <c r="AI209" i="9"/>
  <c r="AJ209" i="9"/>
  <c r="AK209" i="9"/>
  <c r="AL209" i="9"/>
  <c r="AM209" i="9"/>
  <c r="V210" i="9"/>
  <c r="W210" i="9"/>
  <c r="X210" i="9"/>
  <c r="Y210" i="9"/>
  <c r="Z210" i="9"/>
  <c r="AA210" i="9"/>
  <c r="AB210" i="9"/>
  <c r="AC210" i="9"/>
  <c r="AD210" i="9"/>
  <c r="AE210" i="9"/>
  <c r="AF210" i="9"/>
  <c r="AG210" i="9"/>
  <c r="AH210" i="9"/>
  <c r="AI210" i="9"/>
  <c r="AJ210" i="9"/>
  <c r="AK210" i="9"/>
  <c r="AL210" i="9"/>
  <c r="AM210" i="9"/>
  <c r="V211" i="9"/>
  <c r="W211" i="9"/>
  <c r="X211" i="9"/>
  <c r="Y211" i="9"/>
  <c r="Z211" i="9"/>
  <c r="AA211" i="9"/>
  <c r="AB211" i="9"/>
  <c r="AC211" i="9"/>
  <c r="AD211" i="9"/>
  <c r="AE211" i="9"/>
  <c r="AF211" i="9"/>
  <c r="AG211" i="9"/>
  <c r="AH211" i="9"/>
  <c r="AI211" i="9"/>
  <c r="AJ211" i="9"/>
  <c r="AK211" i="9"/>
  <c r="AL211" i="9"/>
  <c r="AM211" i="9"/>
  <c r="V212" i="9"/>
  <c r="W212" i="9"/>
  <c r="X212" i="9"/>
  <c r="Y212" i="9"/>
  <c r="Z212" i="9"/>
  <c r="AA212" i="9"/>
  <c r="AB212" i="9"/>
  <c r="AC212" i="9"/>
  <c r="AD212" i="9"/>
  <c r="AE212" i="9"/>
  <c r="AF212" i="9"/>
  <c r="AG212" i="9"/>
  <c r="AH212" i="9"/>
  <c r="AI212" i="9"/>
  <c r="AJ212" i="9"/>
  <c r="AK212" i="9"/>
  <c r="AL212" i="9"/>
  <c r="AM212" i="9"/>
  <c r="V213" i="9"/>
  <c r="W213" i="9"/>
  <c r="X213" i="9"/>
  <c r="Y213" i="9"/>
  <c r="Z213" i="9"/>
  <c r="AA213" i="9"/>
  <c r="AB213" i="9"/>
  <c r="AC213" i="9"/>
  <c r="AD213" i="9"/>
  <c r="AE213" i="9"/>
  <c r="AF213" i="9"/>
  <c r="AG213" i="9"/>
  <c r="AH213" i="9"/>
  <c r="AI213" i="9"/>
  <c r="AJ213" i="9"/>
  <c r="AK213" i="9"/>
  <c r="AL213" i="9"/>
  <c r="AM213" i="9"/>
  <c r="V214" i="9"/>
  <c r="W214" i="9"/>
  <c r="X214" i="9"/>
  <c r="Y214" i="9"/>
  <c r="Z214" i="9"/>
  <c r="AA214" i="9"/>
  <c r="AB214" i="9"/>
  <c r="AC214" i="9"/>
  <c r="AD214" i="9"/>
  <c r="AE214" i="9"/>
  <c r="AF214" i="9"/>
  <c r="AG214" i="9"/>
  <c r="AH214" i="9"/>
  <c r="AI214" i="9"/>
  <c r="AJ214" i="9"/>
  <c r="AK214" i="9"/>
  <c r="AL214" i="9"/>
  <c r="AM214" i="9"/>
  <c r="V215" i="9"/>
  <c r="W215" i="9"/>
  <c r="X215" i="9"/>
  <c r="Y215" i="9"/>
  <c r="Z215" i="9"/>
  <c r="AA215" i="9"/>
  <c r="AB215" i="9"/>
  <c r="AC215" i="9"/>
  <c r="AD215" i="9"/>
  <c r="AE215" i="9"/>
  <c r="AF215" i="9"/>
  <c r="AG215" i="9"/>
  <c r="AH215" i="9"/>
  <c r="AI215" i="9"/>
  <c r="AJ215" i="9"/>
  <c r="AK215" i="9"/>
  <c r="AL215" i="9"/>
  <c r="AM215" i="9"/>
  <c r="V216" i="9"/>
  <c r="W216" i="9"/>
  <c r="X216" i="9"/>
  <c r="Y216" i="9"/>
  <c r="Z216" i="9"/>
  <c r="AA216" i="9"/>
  <c r="AB216" i="9"/>
  <c r="AC216" i="9"/>
  <c r="AD216" i="9"/>
  <c r="AE216" i="9"/>
  <c r="AF216" i="9"/>
  <c r="AG216" i="9"/>
  <c r="AH216" i="9"/>
  <c r="AI216" i="9"/>
  <c r="AJ216" i="9"/>
  <c r="AK216" i="9"/>
  <c r="AL216" i="9"/>
  <c r="AM216" i="9"/>
  <c r="V217" i="9"/>
  <c r="W217" i="9"/>
  <c r="X217" i="9"/>
  <c r="Y217" i="9"/>
  <c r="Z217" i="9"/>
  <c r="AA217" i="9"/>
  <c r="AB217" i="9"/>
  <c r="AC217" i="9"/>
  <c r="AD217" i="9"/>
  <c r="AE217" i="9"/>
  <c r="AF217" i="9"/>
  <c r="AG217" i="9"/>
  <c r="AH217" i="9"/>
  <c r="AI217" i="9"/>
  <c r="AJ217" i="9"/>
  <c r="AK217" i="9"/>
  <c r="AL217" i="9"/>
  <c r="AM217" i="9"/>
  <c r="V218" i="9"/>
  <c r="W218" i="9"/>
  <c r="X218" i="9"/>
  <c r="Y218" i="9"/>
  <c r="Z218" i="9"/>
  <c r="AA218" i="9"/>
  <c r="AB218" i="9"/>
  <c r="AC218" i="9"/>
  <c r="AD218" i="9"/>
  <c r="AE218" i="9"/>
  <c r="AF218" i="9"/>
  <c r="AG218" i="9"/>
  <c r="AH218" i="9"/>
  <c r="AI218" i="9"/>
  <c r="AJ218" i="9"/>
  <c r="AK218" i="9"/>
  <c r="AL218" i="9"/>
  <c r="AM218" i="9"/>
  <c r="V219" i="9"/>
  <c r="W219" i="9"/>
  <c r="X219" i="9"/>
  <c r="Y219" i="9"/>
  <c r="Z219" i="9"/>
  <c r="AA219" i="9"/>
  <c r="AB219" i="9"/>
  <c r="AC219" i="9"/>
  <c r="AD219" i="9"/>
  <c r="AE219" i="9"/>
  <c r="AF219" i="9"/>
  <c r="AG219" i="9"/>
  <c r="AH219" i="9"/>
  <c r="AI219" i="9"/>
  <c r="AJ219" i="9"/>
  <c r="AK219" i="9"/>
  <c r="AL219" i="9"/>
  <c r="AM219" i="9"/>
  <c r="V220" i="9"/>
  <c r="W220" i="9"/>
  <c r="X220" i="9"/>
  <c r="Y220" i="9"/>
  <c r="Z220" i="9"/>
  <c r="AA220" i="9"/>
  <c r="AB220" i="9"/>
  <c r="AC220" i="9"/>
  <c r="AD220" i="9"/>
  <c r="AE220" i="9"/>
  <c r="AF220" i="9"/>
  <c r="AG220" i="9"/>
  <c r="AH220" i="9"/>
  <c r="AI220" i="9"/>
  <c r="AJ220" i="9"/>
  <c r="AK220" i="9"/>
  <c r="AL220" i="9"/>
  <c r="AM220" i="9"/>
  <c r="V221" i="9"/>
  <c r="W221" i="9"/>
  <c r="X221" i="9"/>
  <c r="Y221" i="9"/>
  <c r="Z221" i="9"/>
  <c r="AA221" i="9"/>
  <c r="AB221" i="9"/>
  <c r="AC221" i="9"/>
  <c r="AD221" i="9"/>
  <c r="AE221" i="9"/>
  <c r="AF221" i="9"/>
  <c r="AG221" i="9"/>
  <c r="AH221" i="9"/>
  <c r="AI221" i="9"/>
  <c r="AJ221" i="9"/>
  <c r="AK221" i="9"/>
  <c r="AL221" i="9"/>
  <c r="AM221" i="9"/>
  <c r="V222" i="9"/>
  <c r="W222" i="9"/>
  <c r="X222" i="9"/>
  <c r="Y222" i="9"/>
  <c r="Z222" i="9"/>
  <c r="AA222" i="9"/>
  <c r="AB222" i="9"/>
  <c r="AC222" i="9"/>
  <c r="AD222" i="9"/>
  <c r="AE222" i="9"/>
  <c r="AF222" i="9"/>
  <c r="AG222" i="9"/>
  <c r="AH222" i="9"/>
  <c r="AI222" i="9"/>
  <c r="AJ222" i="9"/>
  <c r="AK222" i="9"/>
  <c r="AL222" i="9"/>
  <c r="AM222" i="9"/>
  <c r="V223" i="9"/>
  <c r="W223" i="9"/>
  <c r="X223" i="9"/>
  <c r="Y223" i="9"/>
  <c r="Z223" i="9"/>
  <c r="AA223" i="9"/>
  <c r="AB223" i="9"/>
  <c r="AC223" i="9"/>
  <c r="AD223" i="9"/>
  <c r="AE223" i="9"/>
  <c r="AF223" i="9"/>
  <c r="AG223" i="9"/>
  <c r="AH223" i="9"/>
  <c r="AI223" i="9"/>
  <c r="AJ223" i="9"/>
  <c r="AK223" i="9"/>
  <c r="AL223" i="9"/>
  <c r="AM223" i="9"/>
  <c r="V224" i="9"/>
  <c r="W224" i="9"/>
  <c r="X224" i="9"/>
  <c r="Y224" i="9"/>
  <c r="Z224" i="9"/>
  <c r="AA224" i="9"/>
  <c r="AB224" i="9"/>
  <c r="AC224" i="9"/>
  <c r="AD224" i="9"/>
  <c r="AE224" i="9"/>
  <c r="AF224" i="9"/>
  <c r="AG224" i="9"/>
  <c r="AH224" i="9"/>
  <c r="AI224" i="9"/>
  <c r="AJ224" i="9"/>
  <c r="AK224" i="9"/>
  <c r="AL224" i="9"/>
  <c r="AM224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V240" i="9"/>
  <c r="W240" i="9"/>
  <c r="X240" i="9"/>
  <c r="Y240" i="9"/>
  <c r="Z240" i="9"/>
  <c r="AA240" i="9"/>
  <c r="AB240" i="9"/>
  <c r="AC240" i="9"/>
  <c r="AD240" i="9"/>
  <c r="AE240" i="9"/>
  <c r="AF240" i="9"/>
  <c r="AG240" i="9"/>
  <c r="AH240" i="9"/>
  <c r="AI240" i="9"/>
  <c r="AJ240" i="9"/>
  <c r="AK240" i="9"/>
  <c r="AL240" i="9"/>
  <c r="AM240" i="9"/>
  <c r="V241" i="9"/>
  <c r="W241" i="9"/>
  <c r="X241" i="9"/>
  <c r="Y241" i="9"/>
  <c r="Z241" i="9"/>
  <c r="AA241" i="9"/>
  <c r="AB241" i="9"/>
  <c r="AC241" i="9"/>
  <c r="AD241" i="9"/>
  <c r="AE241" i="9"/>
  <c r="AF241" i="9"/>
  <c r="AG241" i="9"/>
  <c r="AH241" i="9"/>
  <c r="AI241" i="9"/>
  <c r="AJ241" i="9"/>
  <c r="AK241" i="9"/>
  <c r="AL241" i="9"/>
  <c r="AM241" i="9"/>
  <c r="V242" i="9"/>
  <c r="W242" i="9"/>
  <c r="X242" i="9"/>
  <c r="Y242" i="9"/>
  <c r="Z242" i="9"/>
  <c r="AA242" i="9"/>
  <c r="AB242" i="9"/>
  <c r="AC242" i="9"/>
  <c r="AD242" i="9"/>
  <c r="AE242" i="9"/>
  <c r="AF242" i="9"/>
  <c r="AG242" i="9"/>
  <c r="AH242" i="9"/>
  <c r="AI242" i="9"/>
  <c r="AJ242" i="9"/>
  <c r="AK242" i="9"/>
  <c r="AL242" i="9"/>
  <c r="AM242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I243" i="9"/>
  <c r="AJ243" i="9"/>
  <c r="AK243" i="9"/>
  <c r="AL243" i="9"/>
  <c r="AM243" i="9"/>
  <c r="AM131" i="9"/>
  <c r="AK131" i="9"/>
  <c r="AJ131" i="9"/>
  <c r="AI131" i="9"/>
  <c r="AH131" i="9"/>
  <c r="AG131" i="9"/>
  <c r="AF131" i="9"/>
  <c r="AE131" i="9"/>
  <c r="AD131" i="9"/>
  <c r="AC131" i="9"/>
  <c r="AB131" i="9"/>
  <c r="AA131" i="9"/>
  <c r="Y131" i="9"/>
  <c r="X131" i="9"/>
  <c r="W131" i="9"/>
  <c r="V131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L23" i="9"/>
  <c r="AM23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L24" i="9"/>
  <c r="AM24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V118" i="9"/>
  <c r="W118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AJ118" i="9"/>
  <c r="AK118" i="9"/>
  <c r="AL118" i="9"/>
  <c r="AM118" i="9"/>
  <c r="V119" i="9"/>
  <c r="W119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AM119" i="9"/>
  <c r="V120" i="9"/>
  <c r="W120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V121" i="9"/>
  <c r="W121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AJ121" i="9"/>
  <c r="AK121" i="9"/>
  <c r="AL121" i="9"/>
  <c r="AM121" i="9"/>
  <c r="V122" i="9"/>
  <c r="W122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AJ122" i="9"/>
  <c r="AK122" i="9"/>
  <c r="AL122" i="9"/>
  <c r="AM122" i="9"/>
  <c r="AG22" i="9"/>
  <c r="AF22" i="9"/>
  <c r="AD22" i="9"/>
  <c r="Z22" i="9"/>
  <c r="Y22" i="9"/>
  <c r="X22" i="9"/>
  <c r="I9" i="10"/>
  <c r="C9" i="10"/>
  <c r="B9" i="10"/>
  <c r="L3" i="3"/>
  <c r="F15" i="10"/>
  <c r="G13" i="10"/>
  <c r="G12" i="10"/>
  <c r="G11" i="10"/>
  <c r="B13" i="10"/>
  <c r="B12" i="10"/>
  <c r="B11" i="10"/>
  <c r="G8" i="10"/>
  <c r="G7" i="10"/>
  <c r="G6" i="10"/>
  <c r="G5" i="10"/>
  <c r="B8" i="10"/>
  <c r="B7" i="10"/>
  <c r="B6" i="10"/>
  <c r="A1" i="9"/>
  <c r="F16" i="3"/>
  <c r="F10" i="3"/>
  <c r="D10" i="3"/>
  <c r="B4" i="9"/>
  <c r="B3" i="9"/>
  <c r="F380" i="9"/>
  <c r="F372" i="9"/>
  <c r="D372" i="9"/>
  <c r="E371" i="9"/>
  <c r="C371" i="9"/>
  <c r="B371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T345" i="9" s="1"/>
  <c r="G344" i="9"/>
  <c r="G343" i="9"/>
  <c r="G342" i="9"/>
  <c r="G341" i="9"/>
  <c r="T341" i="9" s="1"/>
  <c r="G340" i="9"/>
  <c r="G339" i="9"/>
  <c r="G338" i="9"/>
  <c r="G337" i="9"/>
  <c r="G336" i="9"/>
  <c r="T336" i="9" s="1"/>
  <c r="G335" i="9"/>
  <c r="G334" i="9"/>
  <c r="G333" i="9"/>
  <c r="G332" i="9"/>
  <c r="G331" i="9"/>
  <c r="Z330" i="9"/>
  <c r="G326" i="9"/>
  <c r="T326" i="9" s="1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C294" i="9"/>
  <c r="K294" i="9" s="1"/>
  <c r="G293" i="9"/>
  <c r="G292" i="9"/>
  <c r="G291" i="9"/>
  <c r="T291" i="9" s="1"/>
  <c r="G290" i="9"/>
  <c r="G289" i="9"/>
  <c r="G288" i="9"/>
  <c r="G287" i="9"/>
  <c r="G286" i="9"/>
  <c r="G285" i="9"/>
  <c r="G284" i="9"/>
  <c r="G283" i="9"/>
  <c r="G282" i="9"/>
  <c r="T282" i="9" s="1"/>
  <c r="G281" i="9"/>
  <c r="G280" i="9"/>
  <c r="G279" i="9"/>
  <c r="G278" i="9"/>
  <c r="G277" i="9"/>
  <c r="T277" i="9" s="1"/>
  <c r="G276" i="9"/>
  <c r="G275" i="9"/>
  <c r="G274" i="9"/>
  <c r="G273" i="9"/>
  <c r="G272" i="9"/>
  <c r="G271" i="9"/>
  <c r="G270" i="9"/>
  <c r="G269" i="9"/>
  <c r="Z269" i="9"/>
  <c r="C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T250" i="9" s="1"/>
  <c r="G243" i="9"/>
  <c r="G242" i="9"/>
  <c r="G241" i="9"/>
  <c r="G240" i="9"/>
  <c r="T240" i="9" s="1"/>
  <c r="G239" i="9"/>
  <c r="G224" i="9"/>
  <c r="G222" i="9"/>
  <c r="G221" i="9"/>
  <c r="G220" i="9"/>
  <c r="G219" i="9"/>
  <c r="G218" i="9"/>
  <c r="G217" i="9"/>
  <c r="G216" i="9"/>
  <c r="G215" i="9"/>
  <c r="T215" i="9" s="1"/>
  <c r="G214" i="9"/>
  <c r="G213" i="9"/>
  <c r="G212" i="9"/>
  <c r="G211" i="9"/>
  <c r="G210" i="9"/>
  <c r="G209" i="9"/>
  <c r="G208" i="9"/>
  <c r="T208" i="9" s="1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T152" i="9" s="1"/>
  <c r="G151" i="9"/>
  <c r="G150" i="9"/>
  <c r="G149" i="9"/>
  <c r="T149" i="9" s="1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AD132" i="9"/>
  <c r="G131" i="9"/>
  <c r="T131" i="9" s="1"/>
  <c r="Z131" i="9"/>
  <c r="T127" i="9"/>
  <c r="T126" i="9"/>
  <c r="T125" i="9"/>
  <c r="T124" i="9"/>
  <c r="T123" i="9"/>
  <c r="G122" i="9"/>
  <c r="G121" i="9"/>
  <c r="G120" i="9"/>
  <c r="G119" i="9"/>
  <c r="G118" i="9"/>
  <c r="G109" i="9"/>
  <c r="G108" i="9"/>
  <c r="G107" i="9"/>
  <c r="T107" i="9" s="1"/>
  <c r="G106" i="9"/>
  <c r="G105" i="9"/>
  <c r="G104" i="9"/>
  <c r="G103" i="9"/>
  <c r="G102" i="9"/>
  <c r="T102" i="9" s="1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T77" i="9" s="1"/>
  <c r="G76" i="9"/>
  <c r="G75" i="9"/>
  <c r="T75" i="9" s="1"/>
  <c r="G74" i="9"/>
  <c r="G73" i="9"/>
  <c r="G72" i="9"/>
  <c r="G71" i="9"/>
  <c r="G70" i="9"/>
  <c r="G69" i="9"/>
  <c r="G68" i="9"/>
  <c r="G67" i="9"/>
  <c r="G66" i="9"/>
  <c r="G65" i="9"/>
  <c r="T65" i="9" s="1"/>
  <c r="G64" i="9"/>
  <c r="G63" i="9"/>
  <c r="T63" i="9" s="1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T39" i="9" s="1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AM22" i="9"/>
  <c r="AL22" i="9"/>
  <c r="AJ22" i="9"/>
  <c r="AI22" i="9"/>
  <c r="AH22" i="9"/>
  <c r="AE22" i="9"/>
  <c r="AC22" i="9"/>
  <c r="AB22" i="9"/>
  <c r="AA22" i="9"/>
  <c r="W22" i="9"/>
  <c r="G22" i="9"/>
  <c r="S22" i="9" s="1"/>
  <c r="V24" i="9"/>
  <c r="K360" i="9"/>
  <c r="H360" i="9"/>
  <c r="I265" i="9"/>
  <c r="J265" i="9"/>
  <c r="O265" i="9"/>
  <c r="Q265" i="9"/>
  <c r="K265" i="9"/>
  <c r="AD250" i="9"/>
  <c r="AK23" i="9"/>
  <c r="V23" i="9"/>
  <c r="AM132" i="9"/>
  <c r="Q327" i="9"/>
  <c r="AL131" i="9"/>
  <c r="Q360" i="9"/>
  <c r="L360" i="9"/>
  <c r="M360" i="9"/>
  <c r="AM250" i="9"/>
  <c r="N360" i="9"/>
  <c r="O360" i="9"/>
  <c r="O327" i="9"/>
  <c r="P360" i="9"/>
  <c r="AK24" i="9"/>
  <c r="AL269" i="9"/>
  <c r="I360" i="9"/>
  <c r="M327" i="9"/>
  <c r="J360" i="9"/>
  <c r="AL330" i="9"/>
  <c r="AK22" i="9"/>
  <c r="Q4" i="3"/>
  <c r="Q3" i="3"/>
  <c r="C4" i="3"/>
  <c r="C3" i="3"/>
  <c r="H15" i="10"/>
  <c r="D19" i="10"/>
  <c r="E19" i="10"/>
  <c r="F19" i="10"/>
  <c r="G19" i="10"/>
  <c r="L60" i="3"/>
  <c r="L42" i="10" s="1"/>
  <c r="D18" i="10"/>
  <c r="E18" i="10"/>
  <c r="F18" i="10"/>
  <c r="C18" i="10"/>
  <c r="I27" i="10"/>
  <c r="F27" i="10"/>
  <c r="C27" i="10"/>
  <c r="D23" i="10"/>
  <c r="E23" i="10"/>
  <c r="F23" i="10"/>
  <c r="G23" i="10"/>
  <c r="C23" i="10"/>
  <c r="C19" i="10"/>
  <c r="L16" i="3"/>
  <c r="M16" i="3" s="1"/>
  <c r="G18" i="10"/>
  <c r="H23" i="10"/>
  <c r="J10" i="4"/>
  <c r="F46" i="3"/>
  <c r="J20" i="3"/>
  <c r="J21" i="3"/>
  <c r="J22" i="3"/>
  <c r="J23" i="3"/>
  <c r="J24" i="3"/>
  <c r="C70" i="5"/>
  <c r="B70" i="5"/>
  <c r="D70" i="5" s="1"/>
  <c r="C69" i="5"/>
  <c r="B69" i="5"/>
  <c r="C71" i="5"/>
  <c r="B71" i="5"/>
  <c r="D71" i="5" s="1"/>
  <c r="C72" i="5"/>
  <c r="B72" i="5"/>
  <c r="C73" i="5"/>
  <c r="B73" i="5"/>
  <c r="D62" i="5"/>
  <c r="L6" i="4"/>
  <c r="J6" i="4"/>
  <c r="D40" i="4"/>
  <c r="Q40" i="4" s="1"/>
  <c r="D42" i="4"/>
  <c r="Q42" i="4" s="1"/>
  <c r="D43" i="4"/>
  <c r="Q43" i="4" s="1"/>
  <c r="L10" i="3"/>
  <c r="J10" i="3"/>
  <c r="C41" i="4"/>
  <c r="C42" i="4"/>
  <c r="C43" i="4"/>
  <c r="C44" i="4"/>
  <c r="C45" i="4"/>
  <c r="C40" i="4"/>
  <c r="B40" i="4"/>
  <c r="B41" i="4"/>
  <c r="B42" i="4"/>
  <c r="B43" i="4"/>
  <c r="B44" i="4"/>
  <c r="B45" i="4"/>
  <c r="B39" i="4"/>
  <c r="C49" i="5"/>
  <c r="D49" i="5"/>
  <c r="E49" i="5"/>
  <c r="F49" i="5"/>
  <c r="F56" i="5"/>
  <c r="E56" i="5"/>
  <c r="D56" i="5"/>
  <c r="C56" i="5"/>
  <c r="F53" i="5"/>
  <c r="E53" i="5"/>
  <c r="D53" i="5"/>
  <c r="F52" i="5"/>
  <c r="E52" i="5"/>
  <c r="D52" i="5"/>
  <c r="D27" i="4"/>
  <c r="S27" i="4" s="1"/>
  <c r="L12" i="3"/>
  <c r="M12" i="3" s="1"/>
  <c r="H10" i="4"/>
  <c r="L6" i="3"/>
  <c r="L10" i="4"/>
  <c r="P10" i="4"/>
  <c r="N10" i="4"/>
  <c r="A1" i="3"/>
  <c r="D20" i="3"/>
  <c r="D26" i="3" s="1"/>
  <c r="D21" i="3"/>
  <c r="D22" i="3"/>
  <c r="D23" i="3"/>
  <c r="D24" i="3"/>
  <c r="F12" i="3"/>
  <c r="D27" i="3" s="1"/>
  <c r="K32" i="3"/>
  <c r="K31" i="3"/>
  <c r="K30" i="3"/>
  <c r="K29" i="3"/>
  <c r="K28" i="3"/>
  <c r="K27" i="3"/>
  <c r="E27" i="3"/>
  <c r="E28" i="3"/>
  <c r="E29" i="3"/>
  <c r="E30" i="3"/>
  <c r="E31" i="3"/>
  <c r="E32" i="3"/>
  <c r="A4" i="2"/>
  <c r="A4" i="4" s="1"/>
  <c r="S53" i="4"/>
  <c r="Q53" i="4"/>
  <c r="O53" i="4"/>
  <c r="M53" i="4"/>
  <c r="K53" i="4"/>
  <c r="I53" i="4"/>
  <c r="G53" i="4"/>
  <c r="D6" i="4"/>
  <c r="F7" i="2"/>
  <c r="A1" i="4"/>
  <c r="D11" i="2"/>
  <c r="E7" i="2"/>
  <c r="A3" i="2"/>
  <c r="A3" i="6" s="1"/>
  <c r="D73" i="5"/>
  <c r="A3" i="4"/>
  <c r="F25" i="5"/>
  <c r="D69" i="5"/>
  <c r="T330" i="9"/>
  <c r="E10" i="4"/>
  <c r="C122" i="5"/>
  <c r="D32" i="10"/>
  <c r="D85" i="5"/>
  <c r="D72" i="5"/>
  <c r="D33" i="3"/>
  <c r="AM330" i="9"/>
  <c r="D137" i="5"/>
  <c r="D136" i="5"/>
  <c r="B27" i="5"/>
  <c r="B26" i="5"/>
  <c r="H34" i="5" s="1"/>
  <c r="B24" i="5"/>
  <c r="H32" i="5" s="1"/>
  <c r="B25" i="5"/>
  <c r="H33" i="5" s="1"/>
  <c r="B23" i="5"/>
  <c r="A4" i="6" l="1"/>
  <c r="D75" i="5"/>
  <c r="J25" i="3"/>
  <c r="B35" i="10"/>
  <c r="L46" i="3"/>
  <c r="D24" i="4"/>
  <c r="Q24" i="4" s="1"/>
  <c r="W366" i="9"/>
  <c r="J372" i="9"/>
  <c r="Y366" i="9"/>
  <c r="X366" i="9"/>
  <c r="P16" i="5"/>
  <c r="J23" i="10"/>
  <c r="L23" i="10"/>
  <c r="K23" i="10"/>
  <c r="G128" i="9"/>
  <c r="C169" i="5"/>
  <c r="B169" i="5" s="1"/>
  <c r="C145" i="5"/>
  <c r="B145" i="5" s="1"/>
  <c r="T254" i="9"/>
  <c r="T99" i="9"/>
  <c r="T139" i="9"/>
  <c r="T155" i="9"/>
  <c r="T187" i="9"/>
  <c r="T203" i="9"/>
  <c r="T219" i="9"/>
  <c r="T255" i="9"/>
  <c r="T273" i="9"/>
  <c r="T289" i="9"/>
  <c r="T308" i="9"/>
  <c r="T324" i="9"/>
  <c r="T343" i="9"/>
  <c r="T359" i="9"/>
  <c r="T36" i="9"/>
  <c r="T307" i="9"/>
  <c r="T171" i="9"/>
  <c r="T38" i="9"/>
  <c r="T53" i="9"/>
  <c r="T69" i="9"/>
  <c r="T84" i="9"/>
  <c r="T100" i="9"/>
  <c r="T140" i="9"/>
  <c r="T156" i="9"/>
  <c r="T172" i="9"/>
  <c r="T188" i="9"/>
  <c r="T204" i="9"/>
  <c r="T220" i="9"/>
  <c r="T256" i="9"/>
  <c r="T274" i="9"/>
  <c r="T290" i="9"/>
  <c r="T309" i="9"/>
  <c r="T325" i="9"/>
  <c r="T344" i="9"/>
  <c r="T170" i="9"/>
  <c r="T173" i="9"/>
  <c r="T52" i="9"/>
  <c r="T157" i="9"/>
  <c r="T258" i="9"/>
  <c r="T276" i="9"/>
  <c r="T292" i="9"/>
  <c r="T311" i="9"/>
  <c r="T346" i="9"/>
  <c r="T82" i="9"/>
  <c r="T101" i="9"/>
  <c r="T103" i="9"/>
  <c r="T259" i="9"/>
  <c r="T347" i="9"/>
  <c r="T121" i="9"/>
  <c r="T57" i="9"/>
  <c r="T176" i="9"/>
  <c r="T260" i="9"/>
  <c r="T332" i="9"/>
  <c r="T67" i="9"/>
  <c r="T342" i="9"/>
  <c r="T54" i="9"/>
  <c r="T189" i="9"/>
  <c r="T142" i="9"/>
  <c r="T25" i="9"/>
  <c r="T312" i="9"/>
  <c r="T73" i="9"/>
  <c r="T192" i="9"/>
  <c r="T278" i="9"/>
  <c r="T27" i="9"/>
  <c r="T42" i="9"/>
  <c r="T58" i="9"/>
  <c r="T74" i="9"/>
  <c r="T89" i="9"/>
  <c r="T105" i="9"/>
  <c r="T145" i="9"/>
  <c r="T161" i="9"/>
  <c r="T177" i="9"/>
  <c r="T193" i="9"/>
  <c r="T209" i="9"/>
  <c r="T239" i="9"/>
  <c r="T261" i="9"/>
  <c r="T279" i="9"/>
  <c r="T298" i="9"/>
  <c r="T314" i="9"/>
  <c r="T333" i="9"/>
  <c r="T349" i="9"/>
  <c r="T98" i="9"/>
  <c r="T323" i="9"/>
  <c r="T257" i="9"/>
  <c r="T190" i="9"/>
  <c r="T56" i="9"/>
  <c r="T143" i="9"/>
  <c r="T224" i="9"/>
  <c r="T104" i="9"/>
  <c r="T90" i="9"/>
  <c r="T106" i="9"/>
  <c r="T146" i="9"/>
  <c r="T162" i="9"/>
  <c r="T178" i="9"/>
  <c r="T194" i="9"/>
  <c r="T210" i="9"/>
  <c r="T262" i="9"/>
  <c r="T280" i="9"/>
  <c r="T299" i="9"/>
  <c r="T315" i="9"/>
  <c r="T334" i="9"/>
  <c r="T350" i="9"/>
  <c r="I327" i="9"/>
  <c r="R327" i="9"/>
  <c r="T51" i="9"/>
  <c r="T272" i="9"/>
  <c r="T83" i="9"/>
  <c r="T70" i="9"/>
  <c r="T206" i="9"/>
  <c r="T40" i="9"/>
  <c r="T43" i="9"/>
  <c r="T29" i="9"/>
  <c r="T44" i="9"/>
  <c r="T60" i="9"/>
  <c r="T76" i="9"/>
  <c r="T91" i="9"/>
  <c r="T147" i="9"/>
  <c r="T163" i="9"/>
  <c r="T179" i="9"/>
  <c r="T195" i="9"/>
  <c r="T211" i="9"/>
  <c r="T241" i="9"/>
  <c r="T263" i="9"/>
  <c r="T300" i="9"/>
  <c r="T316" i="9"/>
  <c r="T335" i="9"/>
  <c r="T351" i="9"/>
  <c r="T297" i="9"/>
  <c r="T218" i="9"/>
  <c r="T68" i="9"/>
  <c r="T85" i="9"/>
  <c r="T221" i="9"/>
  <c r="T55" i="9"/>
  <c r="T174" i="9"/>
  <c r="T87" i="9"/>
  <c r="T88" i="9"/>
  <c r="T313" i="9"/>
  <c r="T164" i="9"/>
  <c r="T212" i="9"/>
  <c r="T242" i="9"/>
  <c r="T301" i="9"/>
  <c r="T317" i="9"/>
  <c r="T352" i="9"/>
  <c r="T186" i="9"/>
  <c r="T86" i="9"/>
  <c r="T191" i="9"/>
  <c r="T41" i="9"/>
  <c r="T59" i="9"/>
  <c r="T61" i="9"/>
  <c r="T108" i="9"/>
  <c r="T264" i="9"/>
  <c r="T31" i="9"/>
  <c r="T46" i="9"/>
  <c r="T62" i="9"/>
  <c r="T93" i="9"/>
  <c r="T109" i="9"/>
  <c r="T133" i="9"/>
  <c r="T165" i="9"/>
  <c r="T181" i="9"/>
  <c r="T197" i="9"/>
  <c r="T213" i="9"/>
  <c r="T243" i="9"/>
  <c r="P265" i="9"/>
  <c r="R265" i="9"/>
  <c r="T283" i="9"/>
  <c r="T302" i="9"/>
  <c r="T318" i="9"/>
  <c r="T337" i="9"/>
  <c r="T353" i="9"/>
  <c r="T288" i="9"/>
  <c r="T205" i="9"/>
  <c r="T159" i="9"/>
  <c r="T148" i="9"/>
  <c r="T32" i="9"/>
  <c r="T78" i="9"/>
  <c r="T94" i="9"/>
  <c r="T134" i="9"/>
  <c r="T150" i="9"/>
  <c r="T166" i="9"/>
  <c r="T182" i="9"/>
  <c r="T198" i="9"/>
  <c r="T214" i="9"/>
  <c r="T284" i="9"/>
  <c r="T303" i="9"/>
  <c r="T319" i="9"/>
  <c r="T338" i="9"/>
  <c r="T354" i="9"/>
  <c r="T154" i="9"/>
  <c r="T358" i="9"/>
  <c r="T310" i="9"/>
  <c r="T71" i="9"/>
  <c r="T72" i="9"/>
  <c r="T293" i="9"/>
  <c r="T144" i="9"/>
  <c r="T348" i="9"/>
  <c r="T28" i="9"/>
  <c r="T92" i="9"/>
  <c r="T48" i="9"/>
  <c r="T64" i="9"/>
  <c r="T95" i="9"/>
  <c r="T118" i="9"/>
  <c r="T135" i="9"/>
  <c r="T151" i="9"/>
  <c r="T167" i="9"/>
  <c r="T199" i="9"/>
  <c r="T269" i="9"/>
  <c r="T285" i="9"/>
  <c r="T304" i="9"/>
  <c r="T320" i="9"/>
  <c r="T339" i="9"/>
  <c r="T355" i="9"/>
  <c r="T202" i="9"/>
  <c r="T122" i="9"/>
  <c r="T141" i="9"/>
  <c r="T175" i="9"/>
  <c r="T26" i="9"/>
  <c r="T30" i="9"/>
  <c r="T196" i="9"/>
  <c r="T47" i="9"/>
  <c r="T33" i="9"/>
  <c r="T79" i="9"/>
  <c r="T183" i="9"/>
  <c r="T34" i="9"/>
  <c r="T49" i="9"/>
  <c r="T80" i="9"/>
  <c r="T96" i="9"/>
  <c r="T119" i="9"/>
  <c r="T136" i="9"/>
  <c r="T168" i="9"/>
  <c r="T184" i="9"/>
  <c r="T200" i="9"/>
  <c r="T216" i="9"/>
  <c r="T286" i="9"/>
  <c r="T305" i="9"/>
  <c r="T321" i="9"/>
  <c r="T340" i="9"/>
  <c r="T356" i="9"/>
  <c r="T138" i="9"/>
  <c r="T37" i="9"/>
  <c r="T275" i="9"/>
  <c r="T158" i="9"/>
  <c r="T207" i="9"/>
  <c r="T160" i="9"/>
  <c r="T45" i="9"/>
  <c r="T180" i="9"/>
  <c r="T35" i="9"/>
  <c r="T50" i="9"/>
  <c r="T66" i="9"/>
  <c r="T81" i="9"/>
  <c r="T97" i="9"/>
  <c r="T137" i="9"/>
  <c r="T153" i="9"/>
  <c r="T169" i="9"/>
  <c r="T185" i="9"/>
  <c r="T201" i="9"/>
  <c r="T217" i="9"/>
  <c r="T253" i="9"/>
  <c r="T271" i="9"/>
  <c r="T287" i="9"/>
  <c r="T306" i="9"/>
  <c r="T322" i="9"/>
  <c r="T357" i="9"/>
  <c r="J294" i="9"/>
  <c r="R294" i="9"/>
  <c r="AA366" i="9"/>
  <c r="H265" i="9"/>
  <c r="AH366" i="9"/>
  <c r="AC366" i="9"/>
  <c r="AF366" i="9"/>
  <c r="M265" i="9"/>
  <c r="Z366" i="9"/>
  <c r="AD366" i="9"/>
  <c r="AB366" i="9"/>
  <c r="AG366" i="9"/>
  <c r="AE366" i="9"/>
  <c r="G244" i="9"/>
  <c r="AK366" i="9"/>
  <c r="AI366" i="9"/>
  <c r="C374" i="9" s="1"/>
  <c r="AJ366" i="9"/>
  <c r="AL366" i="9"/>
  <c r="AM366" i="9"/>
  <c r="L294" i="9"/>
  <c r="T222" i="9"/>
  <c r="T120" i="9"/>
  <c r="C247" i="9"/>
  <c r="B74" i="5"/>
  <c r="D84" i="5"/>
  <c r="D33" i="4"/>
  <c r="Q33" i="4" s="1"/>
  <c r="B143" i="5"/>
  <c r="B144" i="5" s="1"/>
  <c r="D74" i="5"/>
  <c r="D76" i="5" s="1"/>
  <c r="B88" i="5"/>
  <c r="E72" i="5"/>
  <c r="E71" i="5"/>
  <c r="D81" i="5"/>
  <c r="E73" i="5"/>
  <c r="E70" i="5"/>
  <c r="G265" i="9"/>
  <c r="G327" i="9"/>
  <c r="H294" i="9"/>
  <c r="O294" i="9"/>
  <c r="P294" i="9"/>
  <c r="I294" i="9"/>
  <c r="M294" i="9"/>
  <c r="J9" i="2"/>
  <c r="I3" i="5"/>
  <c r="K5" i="5" s="1"/>
  <c r="B167" i="5"/>
  <c r="B168" i="5" s="1"/>
  <c r="D83" i="5"/>
  <c r="L327" i="9"/>
  <c r="L265" i="9"/>
  <c r="N294" i="9"/>
  <c r="G27" i="10"/>
  <c r="N265" i="9"/>
  <c r="O29" i="3"/>
  <c r="E28" i="10" s="1"/>
  <c r="C35" i="10"/>
  <c r="B120" i="5"/>
  <c r="B121" i="5" s="1"/>
  <c r="D27" i="10"/>
  <c r="B155" i="5"/>
  <c r="B156" i="5" s="1"/>
  <c r="K327" i="9"/>
  <c r="G360" i="9"/>
  <c r="P327" i="9"/>
  <c r="Q294" i="9"/>
  <c r="D29" i="3"/>
  <c r="T23" i="9"/>
  <c r="H327" i="9"/>
  <c r="N327" i="9"/>
  <c r="K35" i="10"/>
  <c r="D36" i="4"/>
  <c r="B122" i="5"/>
  <c r="D28" i="3"/>
  <c r="J327" i="9"/>
  <c r="G294" i="9"/>
  <c r="N6" i="4"/>
  <c r="M55" i="3" s="1"/>
  <c r="D31" i="3"/>
  <c r="D30" i="3"/>
  <c r="J28" i="3"/>
  <c r="D20" i="4" s="1"/>
  <c r="Q20" i="4" s="1"/>
  <c r="J30" i="3"/>
  <c r="J29" i="3"/>
  <c r="J33" i="3"/>
  <c r="J27" i="3"/>
  <c r="J31" i="3"/>
  <c r="D23" i="4" s="1"/>
  <c r="Q23" i="4" s="1"/>
  <c r="D380" i="9"/>
  <c r="T281" i="9"/>
  <c r="T251" i="9"/>
  <c r="T22" i="9"/>
  <c r="D32" i="4"/>
  <c r="D87" i="5"/>
  <c r="E35" i="10"/>
  <c r="D31" i="4"/>
  <c r="Q31" i="4" s="1"/>
  <c r="D29" i="4"/>
  <c r="Q29" i="4" s="1"/>
  <c r="J11" i="4"/>
  <c r="I48" i="4" s="1"/>
  <c r="J48" i="4" s="1"/>
  <c r="L8" i="4"/>
  <c r="N8" i="4" s="1"/>
  <c r="G32" i="10"/>
  <c r="D39" i="4"/>
  <c r="Q39" i="4" s="1"/>
  <c r="H38" i="10"/>
  <c r="G38" i="10"/>
  <c r="F38" i="10"/>
  <c r="E38" i="10"/>
  <c r="C38" i="10"/>
  <c r="N11" i="4"/>
  <c r="H11" i="4"/>
  <c r="P11" i="4"/>
  <c r="P6" i="4"/>
  <c r="O48" i="4" s="1"/>
  <c r="P48" i="4" s="1"/>
  <c r="L11" i="4"/>
  <c r="D48" i="4"/>
  <c r="C47" i="4"/>
  <c r="H49" i="2"/>
  <c r="F56" i="3"/>
  <c r="L51" i="3"/>
  <c r="L56" i="3" s="1"/>
  <c r="C157" i="5"/>
  <c r="B157" i="5" s="1"/>
  <c r="B38" i="10"/>
  <c r="D45" i="4"/>
  <c r="D44" i="4"/>
  <c r="L35" i="10"/>
  <c r="J35" i="10"/>
  <c r="I35" i="10"/>
  <c r="D31" i="5"/>
  <c r="D35" i="5"/>
  <c r="D35" i="4"/>
  <c r="E31" i="5"/>
  <c r="Q34" i="4"/>
  <c r="Q30" i="4"/>
  <c r="S26" i="4"/>
  <c r="E35" i="5"/>
  <c r="M36" i="3" l="1"/>
  <c r="M42" i="4"/>
  <c r="N42" i="4" s="1"/>
  <c r="AN367" i="9"/>
  <c r="E374" i="9"/>
  <c r="V367" i="9"/>
  <c r="T244" i="9"/>
  <c r="S360" i="9"/>
  <c r="T360" i="9" s="1"/>
  <c r="T361" i="9" s="1"/>
  <c r="T331" i="9"/>
  <c r="S265" i="9"/>
  <c r="T265" i="9" s="1"/>
  <c r="T266" i="9" s="1"/>
  <c r="L27" i="3" s="1"/>
  <c r="C32" i="10" s="1"/>
  <c r="S128" i="9"/>
  <c r="T24" i="9"/>
  <c r="T294" i="9"/>
  <c r="T295" i="9" s="1"/>
  <c r="L33" i="3" s="1"/>
  <c r="H32" i="10" s="1"/>
  <c r="T252" i="9"/>
  <c r="T132" i="9"/>
  <c r="H247" i="9"/>
  <c r="I247" i="9"/>
  <c r="J247" i="9"/>
  <c r="P247" i="9"/>
  <c r="K247" i="9"/>
  <c r="L247" i="9"/>
  <c r="M247" i="9"/>
  <c r="N247" i="9"/>
  <c r="O247" i="9"/>
  <c r="Q247" i="9"/>
  <c r="R247" i="9"/>
  <c r="T327" i="9"/>
  <c r="T328" i="9" s="1"/>
  <c r="B374" i="9"/>
  <c r="B375" i="9" s="1"/>
  <c r="E376" i="9" s="1"/>
  <c r="T270" i="9"/>
  <c r="G247" i="9"/>
  <c r="C248" i="9"/>
  <c r="AD367" i="9"/>
  <c r="AB367" i="9"/>
  <c r="AG367" i="9"/>
  <c r="AE367" i="9"/>
  <c r="AF367" i="9"/>
  <c r="W367" i="9"/>
  <c r="AC367" i="9"/>
  <c r="X367" i="9"/>
  <c r="E380" i="9"/>
  <c r="Y367" i="9"/>
  <c r="D86" i="5"/>
  <c r="B146" i="5"/>
  <c r="B147" i="5" s="1"/>
  <c r="B148" i="5" s="1"/>
  <c r="B149" i="5" s="1"/>
  <c r="C149" i="5" s="1"/>
  <c r="E149" i="5" s="1"/>
  <c r="E84" i="5"/>
  <c r="E85" i="5"/>
  <c r="E69" i="5"/>
  <c r="J26" i="3"/>
  <c r="G36" i="4"/>
  <c r="H36" i="4" s="1"/>
  <c r="AA367" i="9"/>
  <c r="B170" i="5"/>
  <c r="B171" i="5" s="1"/>
  <c r="Z367" i="9"/>
  <c r="C380" i="9"/>
  <c r="B380" i="9"/>
  <c r="B123" i="5"/>
  <c r="B124" i="5" s="1"/>
  <c r="B125" i="5" s="1"/>
  <c r="B126" i="5" s="1"/>
  <c r="C126" i="5" s="1"/>
  <c r="E126" i="5" s="1"/>
  <c r="B158" i="5"/>
  <c r="B159" i="5" s="1"/>
  <c r="B160" i="5" s="1"/>
  <c r="B161" i="5" s="1"/>
  <c r="C161" i="5" s="1"/>
  <c r="E161" i="5" s="1"/>
  <c r="E82" i="5"/>
  <c r="E81" i="5"/>
  <c r="E83" i="5"/>
  <c r="D88" i="5"/>
  <c r="F81" i="5" s="1"/>
  <c r="G81" i="5" s="1"/>
  <c r="G20" i="4"/>
  <c r="H20" i="4" s="1"/>
  <c r="G31" i="5"/>
  <c r="H31" i="5" s="1"/>
  <c r="C25" i="3"/>
  <c r="F85" i="5"/>
  <c r="G85" i="5" s="1"/>
  <c r="O24" i="3" s="1"/>
  <c r="G24" i="10" s="1"/>
  <c r="F83" i="5"/>
  <c r="G83" i="5" s="1"/>
  <c r="H83" i="5" s="1"/>
  <c r="F84" i="5"/>
  <c r="G84" i="5" s="1"/>
  <c r="H84" i="5" s="1"/>
  <c r="E11" i="4"/>
  <c r="I30" i="4"/>
  <c r="J30" i="4" s="1"/>
  <c r="M30" i="4"/>
  <c r="N30" i="4" s="1"/>
  <c r="G33" i="4"/>
  <c r="H33" i="4" s="1"/>
  <c r="I24" i="4"/>
  <c r="J24" i="4" s="1"/>
  <c r="G23" i="4"/>
  <c r="H23" i="4" s="1"/>
  <c r="T27" i="4"/>
  <c r="T26" i="4" s="1"/>
  <c r="T51" i="4" s="1"/>
  <c r="I28" i="4"/>
  <c r="J28" i="4" s="1"/>
  <c r="J26" i="4" s="1"/>
  <c r="M49" i="3"/>
  <c r="M28" i="4"/>
  <c r="N28" i="4" s="1"/>
  <c r="N26" i="4" s="1"/>
  <c r="O30" i="4"/>
  <c r="P30" i="4" s="1"/>
  <c r="O29" i="4"/>
  <c r="P29" i="4" s="1"/>
  <c r="M53" i="3"/>
  <c r="R29" i="4"/>
  <c r="M54" i="3"/>
  <c r="G35" i="5"/>
  <c r="H35" i="5" s="1"/>
  <c r="O24" i="4"/>
  <c r="P24" i="4" s="1"/>
  <c r="G30" i="4"/>
  <c r="H30" i="4" s="1"/>
  <c r="R30" i="4"/>
  <c r="G40" i="4"/>
  <c r="H40" i="4" s="1"/>
  <c r="I29" i="4"/>
  <c r="J29" i="4" s="1"/>
  <c r="G31" i="4"/>
  <c r="H31" i="4" s="1"/>
  <c r="M40" i="4"/>
  <c r="N40" i="4" s="1"/>
  <c r="I33" i="4"/>
  <c r="J33" i="4" s="1"/>
  <c r="G43" i="4"/>
  <c r="H43" i="4" s="1"/>
  <c r="I20" i="4"/>
  <c r="J20" i="4" s="1"/>
  <c r="M24" i="4"/>
  <c r="N24" i="4" s="1"/>
  <c r="O33" i="4"/>
  <c r="P33" i="4" s="1"/>
  <c r="O40" i="4"/>
  <c r="P40" i="4" s="1"/>
  <c r="G29" i="4"/>
  <c r="H29" i="4" s="1"/>
  <c r="R31" i="4"/>
  <c r="K32" i="4"/>
  <c r="L32" i="4" s="1"/>
  <c r="M34" i="4"/>
  <c r="N34" i="4" s="1"/>
  <c r="G39" i="4"/>
  <c r="H39" i="4" s="1"/>
  <c r="H38" i="4" s="1"/>
  <c r="M32" i="4"/>
  <c r="N32" i="4" s="1"/>
  <c r="O32" i="4"/>
  <c r="P32" i="4" s="1"/>
  <c r="I39" i="4"/>
  <c r="J39" i="4" s="1"/>
  <c r="J38" i="4" s="1"/>
  <c r="G42" i="4"/>
  <c r="H42" i="4" s="1"/>
  <c r="R24" i="4"/>
  <c r="O20" i="4"/>
  <c r="P20" i="4" s="1"/>
  <c r="R23" i="4"/>
  <c r="O28" i="4"/>
  <c r="P28" i="4" s="1"/>
  <c r="P26" i="4" s="1"/>
  <c r="M31" i="4"/>
  <c r="N31" i="4" s="1"/>
  <c r="I43" i="4"/>
  <c r="J43" i="4" s="1"/>
  <c r="K33" i="4"/>
  <c r="L33" i="4" s="1"/>
  <c r="M52" i="3"/>
  <c r="R42" i="4"/>
  <c r="M37" i="3"/>
  <c r="M39" i="3"/>
  <c r="M42" i="3"/>
  <c r="M43" i="3"/>
  <c r="M45" i="3"/>
  <c r="M38" i="3"/>
  <c r="M41" i="3"/>
  <c r="M44" i="3"/>
  <c r="M40" i="3"/>
  <c r="I23" i="4"/>
  <c r="J23" i="4" s="1"/>
  <c r="R40" i="4"/>
  <c r="R43" i="4"/>
  <c r="M39" i="4"/>
  <c r="N39" i="4" s="1"/>
  <c r="N38" i="4" s="1"/>
  <c r="M29" i="4"/>
  <c r="N29" i="4" s="1"/>
  <c r="M50" i="3"/>
  <c r="R34" i="4"/>
  <c r="G32" i="4"/>
  <c r="H32" i="4" s="1"/>
  <c r="G34" i="4"/>
  <c r="H34" i="4" s="1"/>
  <c r="O23" i="4"/>
  <c r="P23" i="4" s="1"/>
  <c r="G28" i="4"/>
  <c r="H28" i="4" s="1"/>
  <c r="H26" i="4" s="1"/>
  <c r="I31" i="4"/>
  <c r="J31" i="4" s="1"/>
  <c r="O39" i="4"/>
  <c r="P39" i="4" s="1"/>
  <c r="P38" i="4" s="1"/>
  <c r="G24" i="4"/>
  <c r="H24" i="4" s="1"/>
  <c r="M20" i="4"/>
  <c r="N20" i="4" s="1"/>
  <c r="D41" i="4"/>
  <c r="I41" i="4" s="1"/>
  <c r="J41" i="4" s="1"/>
  <c r="M51" i="3"/>
  <c r="D38" i="10"/>
  <c r="R20" i="4"/>
  <c r="I34" i="4"/>
  <c r="J34" i="4" s="1"/>
  <c r="O43" i="4"/>
  <c r="P43" i="4" s="1"/>
  <c r="M33" i="4"/>
  <c r="N33" i="4" s="1"/>
  <c r="I42" i="4"/>
  <c r="J42" i="4" s="1"/>
  <c r="M23" i="4"/>
  <c r="N23" i="4" s="1"/>
  <c r="K40" i="4"/>
  <c r="L40" i="4" s="1"/>
  <c r="O34" i="4"/>
  <c r="P34" i="4" s="1"/>
  <c r="I40" i="4"/>
  <c r="J40" i="4" s="1"/>
  <c r="I32" i="4"/>
  <c r="J32" i="4" s="1"/>
  <c r="O31" i="4"/>
  <c r="P31" i="4" s="1"/>
  <c r="M43" i="4"/>
  <c r="N43" i="4" s="1"/>
  <c r="R33" i="4"/>
  <c r="O42" i="4"/>
  <c r="P42" i="4" s="1"/>
  <c r="K42" i="4"/>
  <c r="L42" i="4" s="1"/>
  <c r="K29" i="4"/>
  <c r="L29" i="4" s="1"/>
  <c r="K31" i="4"/>
  <c r="L31" i="4" s="1"/>
  <c r="K48" i="4"/>
  <c r="L48" i="4" s="1"/>
  <c r="M48" i="4"/>
  <c r="N48" i="4" s="1"/>
  <c r="K43" i="4"/>
  <c r="L43" i="4" s="1"/>
  <c r="K24" i="4"/>
  <c r="L24" i="4" s="1"/>
  <c r="K39" i="4"/>
  <c r="K30" i="4"/>
  <c r="L30" i="4" s="1"/>
  <c r="K28" i="4"/>
  <c r="K23" i="4"/>
  <c r="L23" i="4" s="1"/>
  <c r="F11" i="4"/>
  <c r="K34" i="4"/>
  <c r="L34" i="4" s="1"/>
  <c r="K20" i="4"/>
  <c r="L20" i="4" s="1"/>
  <c r="I38" i="10"/>
  <c r="I44" i="4"/>
  <c r="J44" i="4" s="1"/>
  <c r="M44" i="4"/>
  <c r="N44" i="4" s="1"/>
  <c r="Q44" i="4"/>
  <c r="R44" i="4" s="1"/>
  <c r="O44" i="4"/>
  <c r="P44" i="4" s="1"/>
  <c r="G44" i="4"/>
  <c r="K44" i="4"/>
  <c r="L44" i="4" s="1"/>
  <c r="M45" i="4"/>
  <c r="N45" i="4" s="1"/>
  <c r="O45" i="4"/>
  <c r="P45" i="4" s="1"/>
  <c r="Q45" i="4"/>
  <c r="R45" i="4" s="1"/>
  <c r="G45" i="4"/>
  <c r="K45" i="4"/>
  <c r="L45" i="4" s="1"/>
  <c r="I45" i="4"/>
  <c r="J45" i="4" s="1"/>
  <c r="R39" i="4"/>
  <c r="K35" i="4"/>
  <c r="L35" i="4" s="1"/>
  <c r="I35" i="4"/>
  <c r="J35" i="4" s="1"/>
  <c r="G35" i="4"/>
  <c r="O35" i="4"/>
  <c r="P35" i="4" s="1"/>
  <c r="Q35" i="4"/>
  <c r="R35" i="4" s="1"/>
  <c r="M35" i="4"/>
  <c r="N35" i="4" s="1"/>
  <c r="D26" i="4"/>
  <c r="K36" i="4"/>
  <c r="L36" i="4" s="1"/>
  <c r="Q36" i="4"/>
  <c r="R36" i="4" s="1"/>
  <c r="I36" i="4"/>
  <c r="M36" i="4"/>
  <c r="N36" i="4" s="1"/>
  <c r="O36" i="4"/>
  <c r="P36" i="4" s="1"/>
  <c r="L29" i="3" l="1"/>
  <c r="D21" i="4" s="1"/>
  <c r="L30" i="3"/>
  <c r="F32" i="10" s="1"/>
  <c r="D19" i="4"/>
  <c r="U19" i="4" s="1"/>
  <c r="V19" i="4" s="1"/>
  <c r="V51" i="4" s="1"/>
  <c r="K60" i="3" s="1"/>
  <c r="K42" i="10" s="1"/>
  <c r="S247" i="9"/>
  <c r="T247" i="9" s="1"/>
  <c r="V368" i="9"/>
  <c r="D18" i="4"/>
  <c r="K18" i="4" s="1"/>
  <c r="L18" i="4" s="1"/>
  <c r="T128" i="9"/>
  <c r="T129" i="9" s="1"/>
  <c r="G18" i="4"/>
  <c r="H18" i="4" s="1"/>
  <c r="I18" i="4"/>
  <c r="J18" i="4" s="1"/>
  <c r="AD368" i="9"/>
  <c r="E370" i="9" s="1"/>
  <c r="E372" i="9" s="1"/>
  <c r="B376" i="9"/>
  <c r="C376" i="9"/>
  <c r="Z368" i="9"/>
  <c r="C370" i="9" s="1"/>
  <c r="C372" i="9" s="1"/>
  <c r="B172" i="5"/>
  <c r="B173" i="5" s="1"/>
  <c r="C173" i="5" s="1"/>
  <c r="E173" i="5" s="1"/>
  <c r="O23" i="3"/>
  <c r="F24" i="10" s="1"/>
  <c r="F82" i="5"/>
  <c r="G82" i="5" s="1"/>
  <c r="O22" i="3"/>
  <c r="E24" i="10" s="1"/>
  <c r="H85" i="5"/>
  <c r="E86" i="5"/>
  <c r="J60" i="3"/>
  <c r="J42" i="10" s="1"/>
  <c r="T53" i="4"/>
  <c r="J64" i="3" s="1"/>
  <c r="J43" i="10" s="1"/>
  <c r="M56" i="3"/>
  <c r="J36" i="4"/>
  <c r="E36" i="4"/>
  <c r="M46" i="3"/>
  <c r="T245" i="9"/>
  <c r="K41" i="4"/>
  <c r="L41" i="4" s="1"/>
  <c r="R26" i="4"/>
  <c r="M26" i="4"/>
  <c r="I26" i="4"/>
  <c r="O41" i="4"/>
  <c r="P41" i="4" s="1"/>
  <c r="G41" i="4"/>
  <c r="G38" i="4" s="1"/>
  <c r="M41" i="4"/>
  <c r="N41" i="4" s="1"/>
  <c r="Q41" i="4"/>
  <c r="R41" i="4" s="1"/>
  <c r="R38" i="4" s="1"/>
  <c r="D38" i="4"/>
  <c r="Q26" i="4"/>
  <c r="E33" i="4"/>
  <c r="E28" i="4"/>
  <c r="O38" i="4"/>
  <c r="E34" i="4"/>
  <c r="E39" i="4"/>
  <c r="E20" i="4"/>
  <c r="G26" i="4"/>
  <c r="O26" i="4"/>
  <c r="I38" i="4"/>
  <c r="E40" i="4"/>
  <c r="E32" i="4"/>
  <c r="E42" i="4"/>
  <c r="L28" i="4"/>
  <c r="L26" i="4" s="1"/>
  <c r="E31" i="4"/>
  <c r="K26" i="4"/>
  <c r="L39" i="4"/>
  <c r="L38" i="4" s="1"/>
  <c r="E48" i="4"/>
  <c r="E43" i="4"/>
  <c r="E23" i="4"/>
  <c r="E29" i="4"/>
  <c r="E30" i="4"/>
  <c r="E24" i="4"/>
  <c r="O20" i="3"/>
  <c r="C24" i="10" s="1"/>
  <c r="H81" i="5"/>
  <c r="H88" i="5" s="1"/>
  <c r="H45" i="4"/>
  <c r="E45" i="4"/>
  <c r="H44" i="4"/>
  <c r="E44" i="4"/>
  <c r="E35" i="4"/>
  <c r="H35" i="4"/>
  <c r="F88" i="5" l="1"/>
  <c r="V53" i="4"/>
  <c r="K64" i="3" s="1"/>
  <c r="K43" i="10" s="1"/>
  <c r="D22" i="4"/>
  <c r="G22" i="4" s="1"/>
  <c r="H22" i="4" s="1"/>
  <c r="K38" i="4"/>
  <c r="M38" i="4"/>
  <c r="O22" i="4"/>
  <c r="P22" i="4" s="1"/>
  <c r="Q22" i="4"/>
  <c r="R22" i="4" s="1"/>
  <c r="E32" i="10"/>
  <c r="I21" i="4"/>
  <c r="J21" i="4" s="1"/>
  <c r="Q21" i="4"/>
  <c r="R21" i="4" s="1"/>
  <c r="R16" i="4" s="1"/>
  <c r="R51" i="4" s="1"/>
  <c r="K21" i="4"/>
  <c r="L21" i="4" s="1"/>
  <c r="O21" i="4"/>
  <c r="P21" i="4" s="1"/>
  <c r="G21" i="4"/>
  <c r="M21" i="4"/>
  <c r="N21" i="4" s="1"/>
  <c r="O18" i="4"/>
  <c r="P18" i="4" s="1"/>
  <c r="M22" i="4"/>
  <c r="N22" i="4" s="1"/>
  <c r="M18" i="4"/>
  <c r="N18" i="4" s="1"/>
  <c r="T248" i="9"/>
  <c r="L26" i="3" s="1"/>
  <c r="B32" i="10" s="1"/>
  <c r="B370" i="9"/>
  <c r="B372" i="9" s="1"/>
  <c r="B378" i="9" s="1"/>
  <c r="B379" i="9" s="1"/>
  <c r="G379" i="9" s="1"/>
  <c r="I22" i="4"/>
  <c r="J22" i="4" s="1"/>
  <c r="H82" i="5"/>
  <c r="O21" i="3"/>
  <c r="D24" i="10" s="1"/>
  <c r="H41" i="4"/>
  <c r="Q38" i="4"/>
  <c r="E41" i="4"/>
  <c r="E26" i="4"/>
  <c r="E38" i="4"/>
  <c r="Q16" i="4"/>
  <c r="K22" i="4" l="1"/>
  <c r="L22" i="4" s="1"/>
  <c r="E18" i="4"/>
  <c r="E21" i="4"/>
  <c r="H21" i="4"/>
  <c r="E22" i="4"/>
  <c r="D17" i="4"/>
  <c r="G17" i="4" s="1"/>
  <c r="F76" i="5"/>
  <c r="F73" i="5" s="1"/>
  <c r="I60" i="3"/>
  <c r="I42" i="10" s="1"/>
  <c r="R53" i="4"/>
  <c r="I64" i="3" s="1"/>
  <c r="I43" i="10" s="1"/>
  <c r="M17" i="4"/>
  <c r="I17" i="4"/>
  <c r="O17" i="4"/>
  <c r="D16" i="4"/>
  <c r="F69" i="5"/>
  <c r="F74" i="5" s="1"/>
  <c r="F72" i="5"/>
  <c r="F71" i="5"/>
  <c r="F70" i="5" l="1"/>
  <c r="K17" i="4"/>
  <c r="K16" i="4" s="1"/>
  <c r="O16" i="4"/>
  <c r="P17" i="4"/>
  <c r="P16" i="4" s="1"/>
  <c r="P47" i="4" s="1"/>
  <c r="J17" i="4"/>
  <c r="J16" i="4" s="1"/>
  <c r="J47" i="4" s="1"/>
  <c r="I16" i="4"/>
  <c r="N17" i="4"/>
  <c r="N16" i="4" s="1"/>
  <c r="N47" i="4" s="1"/>
  <c r="M16" i="4"/>
  <c r="H17" i="4"/>
  <c r="H16" i="4" s="1"/>
  <c r="E17" i="4"/>
  <c r="G16" i="4"/>
  <c r="L17" i="4" l="1"/>
  <c r="L16" i="4" s="1"/>
  <c r="L47" i="4" s="1"/>
  <c r="E16" i="4"/>
  <c r="M47" i="4"/>
  <c r="M49" i="4" s="1"/>
  <c r="N53" i="4"/>
  <c r="E64" i="3" s="1"/>
  <c r="F43" i="10" s="1"/>
  <c r="I47" i="4"/>
  <c r="I49" i="4" s="1"/>
  <c r="J53" i="4"/>
  <c r="O47" i="4"/>
  <c r="O49" i="4" s="1"/>
  <c r="P53" i="4"/>
  <c r="F64" i="3" s="1"/>
  <c r="G43" i="10" s="1"/>
  <c r="K47" i="4"/>
  <c r="K49" i="4" s="1"/>
  <c r="L53" i="4"/>
  <c r="D64" i="3" s="1"/>
  <c r="E43" i="10" s="1"/>
  <c r="D47" i="4" l="1"/>
  <c r="D49" i="4" s="1"/>
  <c r="P49" i="4" s="1"/>
  <c r="P51" i="4" s="1"/>
  <c r="F60" i="3" s="1"/>
  <c r="G42" i="10" s="1"/>
  <c r="E49" i="4"/>
  <c r="H53" i="4"/>
  <c r="B64" i="3" s="1"/>
  <c r="C43" i="10" s="1"/>
  <c r="C64" i="3"/>
  <c r="D43" i="10" s="1"/>
  <c r="N49" i="4"/>
  <c r="N51" i="4" s="1"/>
  <c r="E60" i="3" s="1"/>
  <c r="F42" i="10" s="1"/>
  <c r="L49" i="4" l="1"/>
  <c r="L51" i="4" s="1"/>
  <c r="D60" i="3" s="1"/>
  <c r="E42" i="10" s="1"/>
  <c r="J49" i="4"/>
  <c r="J51" i="4" s="1"/>
  <c r="H60" i="3" l="1"/>
  <c r="H42" i="10" s="1"/>
  <c r="C60" i="3"/>
  <c r="D42" i="10" s="1"/>
  <c r="H47" i="4"/>
  <c r="H51" i="4" l="1"/>
  <c r="B60" i="3" s="1"/>
  <c r="C42" i="10" s="1"/>
  <c r="G47" i="4"/>
  <c r="E47" i="4" s="1"/>
  <c r="D105" i="5" l="1"/>
  <c r="C108" i="5"/>
  <c r="C112" i="5" s="1"/>
  <c r="C113" i="5" s="1"/>
  <c r="D10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Dietrich, Astrid</author>
  </authors>
  <commentList>
    <comment ref="E17" authorId="0" shapeId="0" xr:uid="{00000000-0006-0000-0500-000001000000}">
      <text>
        <r>
          <rPr>
            <sz val="8"/>
            <color indexed="81"/>
            <rFont val="Tahoma"/>
            <family val="2"/>
          </rPr>
          <t>Stolle, Simone:
Differenz ergibt sich aus Hundertstel VK-Diff. wegen Rundung Personalrelation auf 2 Nachkommastellen - ist nicht zu vermeiden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Bischoff, Kathrin</author>
  </authors>
  <commentList>
    <comment ref="B117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Mindestlohn bis 30.09.2022 = 10,45 €/h, ab 01.10.2022 = 12 €/h, Ansatz pauschal 12 €/h abgestimmt in UAG 30.05.2022</t>
        </r>
      </text>
    </comment>
    <comment ref="C120" authorId="0" shapeId="0" xr:uid="{00000000-0006-0000-0900-000002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TAB Personalkostenübersicht</t>
        </r>
      </text>
    </comment>
    <comment ref="C122" authorId="0" shapeId="0" xr:uid="{00000000-0006-0000-0900-000003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J118/K118</t>
        </r>
      </text>
    </comment>
    <comment ref="I122" authorId="0" shapeId="0" xr:uid="{00000000-0006-0000-0900-000004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Berechnung Mindestlohn je FktBereich, kein pauschaler Ansatz - Abstimmung in UAG</t>
        </r>
      </text>
    </comment>
    <comment ref="B140" authorId="0" shapeId="0" xr:uid="{00000000-0006-0000-0900-000005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Mindestlohn bis 30.09.2022 = 10,45 €/h, ab 01.10.2022 = 12 €/h, Ansatz pauschal 12 €/h abgestimmt in UAG 30.05.2022</t>
        </r>
      </text>
    </comment>
    <comment ref="C143" authorId="0" shapeId="0" xr:uid="{00000000-0006-0000-0900-000006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TAB Personalkostenübersicht</t>
        </r>
      </text>
    </comment>
    <comment ref="C145" authorId="0" shapeId="0" xr:uid="{00000000-0006-0000-0900-000007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J119/K119</t>
        </r>
      </text>
    </comment>
    <comment ref="B152" authorId="0" shapeId="0" xr:uid="{00000000-0006-0000-0900-000008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Mindestlohn bis 30.09.2022 = 10,45 €/h, ab 01.10.2022 = 12 €/h, Ansatz pauschal 12 €/h abgestimmt in UAG 30.05.2022</t>
        </r>
      </text>
    </comment>
    <comment ref="C155" authorId="0" shapeId="0" xr:uid="{00000000-0006-0000-0900-000009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TAB Personalkostenübersicht</t>
        </r>
      </text>
    </comment>
    <comment ref="C157" authorId="0" shapeId="0" xr:uid="{00000000-0006-0000-0900-00000A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J120/K120</t>
        </r>
      </text>
    </comment>
    <comment ref="B164" authorId="0" shapeId="0" xr:uid="{00000000-0006-0000-0900-00000B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Mindestlohn bis 30.09.2022 = 10,45 €/h, ab 01.10.2022 = 12 €/h, Ansatz pauschal 12 €/h abgestimmt in UAG 30.05.2022</t>
        </r>
      </text>
    </comment>
    <comment ref="C167" authorId="0" shapeId="0" xr:uid="{00000000-0006-0000-0900-00000C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TAB Personalkostenübersicht</t>
        </r>
      </text>
    </comment>
    <comment ref="C169" authorId="0" shapeId="0" xr:uid="{00000000-0006-0000-0900-00000D000000}">
      <text>
        <r>
          <rPr>
            <b/>
            <sz val="9"/>
            <color indexed="81"/>
            <rFont val="Segoe UI"/>
            <family val="2"/>
          </rPr>
          <t>Bischoff, Kathrin:</t>
        </r>
        <r>
          <rPr>
            <sz val="9"/>
            <color indexed="81"/>
            <rFont val="Segoe UI"/>
            <family val="2"/>
          </rPr>
          <t xml:space="preserve">
Bezug zu J121/K121</t>
        </r>
      </text>
    </comment>
  </commentList>
</comments>
</file>

<file path=xl/sharedStrings.xml><?xml version="1.0" encoding="utf-8"?>
<sst xmlns="http://schemas.openxmlformats.org/spreadsheetml/2006/main" count="1110" uniqueCount="696">
  <si>
    <t>Allgemeine Angaben</t>
  </si>
  <si>
    <t>Art der Einrichtung:</t>
  </si>
  <si>
    <t>Institutionskennzeichen:</t>
  </si>
  <si>
    <t>Allgemeine Angaben zur Pflegeeinrichtung und zum Träger</t>
  </si>
  <si>
    <t>Name der Einrichtung</t>
  </si>
  <si>
    <t>Straße</t>
  </si>
  <si>
    <t>PLZ, Ort</t>
  </si>
  <si>
    <t>Telefon</t>
  </si>
  <si>
    <t>Fax</t>
  </si>
  <si>
    <t>E-Mail</t>
  </si>
  <si>
    <t>PDL</t>
  </si>
  <si>
    <t>In Trägerschaft von:</t>
  </si>
  <si>
    <t>Name des Trägers</t>
  </si>
  <si>
    <t>Zugehörigkeit zu einer Vereinigung von Trägern von stationären Pflegeeinrichtungen im Land</t>
  </si>
  <si>
    <t>Wenn ja, welche?</t>
  </si>
  <si>
    <t>Hiermit erteilen wir o.g. Vereinigung Verhandlungsmandat</t>
  </si>
  <si>
    <t>Platzzahl der Pflegeeinrichtung entsprechend des Versorgungsvertrages:</t>
  </si>
  <si>
    <t>Pflegeeinrichtungskonzeption Stand:</t>
  </si>
  <si>
    <t>ist als Anlage beigefügt</t>
  </si>
  <si>
    <t>von</t>
  </si>
  <si>
    <t>bis</t>
  </si>
  <si>
    <t>AOK PLUS</t>
  </si>
  <si>
    <t>vdek</t>
  </si>
  <si>
    <t>BKK</t>
  </si>
  <si>
    <t>IKK</t>
  </si>
  <si>
    <t>Knappschaft</t>
  </si>
  <si>
    <t>PKV</t>
  </si>
  <si>
    <t>Sonstige Sozialversicherungsträger</t>
  </si>
  <si>
    <t>jährliche Öffnungstage:</t>
  </si>
  <si>
    <t>Plätze:</t>
  </si>
  <si>
    <t>Wachkoma</t>
  </si>
  <si>
    <t>2.</t>
  </si>
  <si>
    <t>Küche</t>
  </si>
  <si>
    <t>Haustechnik</t>
  </si>
  <si>
    <t>Wäscherei</t>
  </si>
  <si>
    <t>Reinigung</t>
  </si>
  <si>
    <t>Verwaltung</t>
  </si>
  <si>
    <t>2.1</t>
  </si>
  <si>
    <t>Lebensmittel</t>
  </si>
  <si>
    <t>2.2</t>
  </si>
  <si>
    <t>Pflegerischer Bedarf</t>
  </si>
  <si>
    <t>2.3</t>
  </si>
  <si>
    <t>2.4</t>
  </si>
  <si>
    <t>Verwaltungsbedarf</t>
  </si>
  <si>
    <t>2.5</t>
  </si>
  <si>
    <t>Zentrale Verwaltungsdienste</t>
  </si>
  <si>
    <t>2.6</t>
  </si>
  <si>
    <t>Betreuungsaufwand</t>
  </si>
  <si>
    <t>2.7</t>
  </si>
  <si>
    <t>Wirtschaftsbedarf</t>
  </si>
  <si>
    <t>2.8</t>
  </si>
  <si>
    <t>Steuern/Abgaben/Versicherungen</t>
  </si>
  <si>
    <t>2.9</t>
  </si>
  <si>
    <t>Wartung (keine Instandhaltung)</t>
  </si>
  <si>
    <t>2.10</t>
  </si>
  <si>
    <t>sonstige Aufwendungen</t>
  </si>
  <si>
    <t>Divisor:</t>
  </si>
  <si>
    <t>Pflegegrad 1</t>
  </si>
  <si>
    <t>Pflegegrad 2</t>
  </si>
  <si>
    <t>Pflegegrad 3</t>
  </si>
  <si>
    <t>Pflegegrad 4</t>
  </si>
  <si>
    <t>Pflegegrad 5</t>
  </si>
  <si>
    <t>Hauswirtschaft</t>
  </si>
  <si>
    <t>Pflegegrad 1:</t>
  </si>
  <si>
    <t>Pflegegrad 2:</t>
  </si>
  <si>
    <t>Pflegegrad 3:</t>
  </si>
  <si>
    <t>Pflegegrad 4:</t>
  </si>
  <si>
    <t>Pflegegrad 5:</t>
  </si>
  <si>
    <t>Die Richtigkeit der in der Aufforderung enthaltenen Angaben wird bestätigt:</t>
  </si>
  <si>
    <t>Ort, Datum</t>
  </si>
  <si>
    <t>Gesamtkalkulation</t>
  </si>
  <si>
    <t>GELBER TEIL</t>
  </si>
  <si>
    <t>Gesamtplätze:</t>
  </si>
  <si>
    <t>WIRD AUS-</t>
  </si>
  <si>
    <t>Tage/Monat</t>
  </si>
  <si>
    <t>GEBLENDET</t>
  </si>
  <si>
    <t>Leistungsbetrag § 43 SGB XI (nur vollstationär):</t>
  </si>
  <si>
    <t>Aufwendungen für Leistungen im Pflegegrad 1</t>
  </si>
  <si>
    <t>Aufwendungen für Leistungen im Pflegegrad 2</t>
  </si>
  <si>
    <t>Aufwendungen für Leistungen im Pflegegrad 3</t>
  </si>
  <si>
    <t>Aufwendungen für Leistungen im Pflegegrad 4</t>
  </si>
  <si>
    <t>Aufwendungen für Leistungen im Pflegegrad 5</t>
  </si>
  <si>
    <t>Aufwendungen für die Unterkunft</t>
  </si>
  <si>
    <t>Aufwendungen für die Verpflegung</t>
  </si>
  <si>
    <t>Gesamtaufwendungen</t>
  </si>
  <si>
    <t>Plausi Ges.</t>
  </si>
  <si>
    <t>Gesamt in €</t>
  </si>
  <si>
    <t xml:space="preserve">1. </t>
  </si>
  <si>
    <t>1.1.</t>
  </si>
  <si>
    <t>1.2.</t>
  </si>
  <si>
    <t>1.3.</t>
  </si>
  <si>
    <t>1.4.</t>
  </si>
  <si>
    <t>1.5.</t>
  </si>
  <si>
    <t>1.6.</t>
  </si>
  <si>
    <t>1.7.</t>
  </si>
  <si>
    <t>Sachaufwendungen</t>
  </si>
  <si>
    <t xml:space="preserve">3. </t>
  </si>
  <si>
    <t>Fremdleistungen / Trägerleistungen</t>
  </si>
  <si>
    <t>Umsatz Leistungsbeträge § 43 SGB XI:</t>
  </si>
  <si>
    <t xml:space="preserve"> Budget Eigenanteil nach Pflegegraden:</t>
  </si>
  <si>
    <t>errechnete Pflegesätze (Tag je Platz):</t>
  </si>
  <si>
    <t>Unterkunft:</t>
  </si>
  <si>
    <t>Verpflegung:</t>
  </si>
  <si>
    <t xml:space="preserve">   (ohne Ausbildungsvergütung nach § 82a SGB XI)</t>
  </si>
  <si>
    <t>1.8.</t>
  </si>
  <si>
    <t>gehe weiter zu Bewohnervertretung</t>
  </si>
  <si>
    <t>Stellungnahme der Bewohnervertretung gem. § 85 (3) SGB XI</t>
  </si>
  <si>
    <t>Bewohnervertretung</t>
  </si>
  <si>
    <t>Bewohnerfürsprecher *</t>
  </si>
  <si>
    <t>a)</t>
  </si>
  <si>
    <t xml:space="preserve">Schriftliche Stellungnahme liegt vor </t>
  </si>
  <si>
    <t>Ja</t>
  </si>
  <si>
    <t>weitere Angaben unter c) oder als Anlage erforderlich</t>
  </si>
  <si>
    <t>Nein</t>
  </si>
  <si>
    <t>weitere Angaben unter b) erforderlich</t>
  </si>
  <si>
    <t>b)</t>
  </si>
  <si>
    <t>Begründung für Nichtvorlage der schriftlichen Stellungnahme</t>
  </si>
  <si>
    <t xml:space="preserve">Gelegenheit zur Stellungnahme wurde eingeräumt, </t>
  </si>
  <si>
    <t>Bewohnervertretung oder Bewohnerfürsprecher nicht vorhanden,</t>
  </si>
  <si>
    <t>c)</t>
  </si>
  <si>
    <t>Einbeziehung der Bewohnervertretung / des Bewohnerfürsprechers:</t>
  </si>
  <si>
    <t>Stellungnahme der Bewohnervertretung / des Bewohnerfürsprechers:</t>
  </si>
  <si>
    <t>Unterschrift des Vorsitzenden der Bewohnervertretung</t>
  </si>
  <si>
    <t>oder des Bewohnerfürsprechers</t>
  </si>
  <si>
    <t>Einrichtungsart</t>
  </si>
  <si>
    <t>Kreuz</t>
  </si>
  <si>
    <t>Öffnungstage</t>
  </si>
  <si>
    <t>Auslastung</t>
  </si>
  <si>
    <t>Ja/Nein</t>
  </si>
  <si>
    <t xml:space="preserve">vollstationäre Pflege </t>
  </si>
  <si>
    <t>x</t>
  </si>
  <si>
    <t>ja</t>
  </si>
  <si>
    <t>4. Generation</t>
  </si>
  <si>
    <t>nein</t>
  </si>
  <si>
    <t>teilstationäre Pflege</t>
  </si>
  <si>
    <t>Kurzzeitpflege</t>
  </si>
  <si>
    <t>Pflegeeinrichtung:</t>
  </si>
  <si>
    <t>Einrichtungsleitung</t>
  </si>
  <si>
    <t>Web-Adresse</t>
  </si>
  <si>
    <t>bis:</t>
  </si>
  <si>
    <t>Pflege inklusive QM</t>
  </si>
  <si>
    <t>Betreuung</t>
  </si>
  <si>
    <t>ANT am PS</t>
  </si>
  <si>
    <t>Divisor allg</t>
  </si>
  <si>
    <t>§ 43b:</t>
  </si>
  <si>
    <t>Aufwendungen für § 43b</t>
  </si>
  <si>
    <t>Der vorliegende Antrag auf Abschluss einer neuen Pflegesatzvereinbarung, die zu einer Erhöhung der</t>
  </si>
  <si>
    <t>Entgelte für Pflege, Unterkunft, Verpflegung und des einrichtungseinheitlichen Eigenanteils in vollstationären</t>
  </si>
  <si>
    <t xml:space="preserve">Einrichtungen nach § 43 führen kann, wurde uns vom Einrichtungsträger vorgelegt und erläutert. Die dem   </t>
  </si>
  <si>
    <t xml:space="preserve">Antrag zugrunde liegenden Einzelpositionen, der Umlagemaßstab sowie die Antragsbegründung wurden </t>
  </si>
  <si>
    <t>ausführlich dargestellt und auf die Möglichkeit an der Pflegesatzverhandlung teilzunehmen hingewiesen.</t>
  </si>
  <si>
    <t>(gilt nur für vollstationäre Pflegeeinrichtungen)</t>
  </si>
  <si>
    <t>§ 43b SGB XI:</t>
  </si>
  <si>
    <r>
      <t xml:space="preserve">Aufwendungen für Leistungen im </t>
    </r>
    <r>
      <rPr>
        <b/>
        <sz val="10"/>
        <color theme="1"/>
        <rFont val="Arial"/>
        <family val="2"/>
      </rPr>
      <t>Pflegegrad 1</t>
    </r>
  </si>
  <si>
    <r>
      <t>Aufwendungen für Leistungen im</t>
    </r>
    <r>
      <rPr>
        <b/>
        <sz val="10"/>
        <color theme="1"/>
        <rFont val="Arial"/>
        <family val="2"/>
      </rPr>
      <t xml:space="preserve"> Pflegegrad 2</t>
    </r>
  </si>
  <si>
    <r>
      <t xml:space="preserve">Aufwendungen für Leistungen im </t>
    </r>
    <r>
      <rPr>
        <b/>
        <sz val="10"/>
        <color theme="1"/>
        <rFont val="Arial"/>
        <family val="2"/>
      </rPr>
      <t>Pflegegrad 3</t>
    </r>
  </si>
  <si>
    <r>
      <t xml:space="preserve">Aufwendungen für Leistungen im </t>
    </r>
    <r>
      <rPr>
        <b/>
        <sz val="10"/>
        <color theme="1"/>
        <rFont val="Arial"/>
        <family val="2"/>
      </rPr>
      <t>Pflegegrad 4</t>
    </r>
  </si>
  <si>
    <r>
      <t>Aufwendungen für Leistungen im</t>
    </r>
    <r>
      <rPr>
        <b/>
        <sz val="10"/>
        <color theme="1"/>
        <rFont val="Arial"/>
        <family val="2"/>
      </rPr>
      <t xml:space="preserve"> Pflegegrad 5</t>
    </r>
  </si>
  <si>
    <r>
      <t xml:space="preserve">Aufwendungen für die 
</t>
    </r>
    <r>
      <rPr>
        <b/>
        <sz val="10"/>
        <color theme="1"/>
        <rFont val="Arial"/>
        <family val="2"/>
      </rPr>
      <t>Unterkunft</t>
    </r>
  </si>
  <si>
    <r>
      <t xml:space="preserve">Aufwendungen für die 
</t>
    </r>
    <r>
      <rPr>
        <b/>
        <sz val="10"/>
        <color theme="1"/>
        <rFont val="Arial"/>
        <family val="2"/>
      </rPr>
      <t>Verpflegung</t>
    </r>
  </si>
  <si>
    <r>
      <t xml:space="preserve">Aufwendungen für 
</t>
    </r>
    <r>
      <rPr>
        <b/>
        <sz val="10"/>
        <color theme="1"/>
        <rFont val="Arial"/>
        <family val="2"/>
      </rPr>
      <t>§ 43b</t>
    </r>
  </si>
  <si>
    <t>Pflegekassen</t>
  </si>
  <si>
    <t xml:space="preserve">davon Träger der Sozialhilfe in %   </t>
  </si>
  <si>
    <t xml:space="preserve">Parteien der Pflegesatzvereinbarung (gem. § 85 Abs. 2 SGB XI) </t>
  </si>
  <si>
    <t>Anteil in %</t>
  </si>
  <si>
    <t>kalkulatorischer Auslastungsgrad:</t>
  </si>
  <si>
    <t>* Im Sinne der besseren Lesbarkeit wurde stellvertretend für beide Geschlechtsformen durchgehend nur die männliche Form verwendet.</t>
  </si>
  <si>
    <t>Bewohnervertretung oder Bewohnerfürsprecher haben diese nicht wahrgenommen</t>
  </si>
  <si>
    <t>(schriftliche Mitteilung des Trägers der Einrichtung an die zuständige Behörde beifügen)</t>
  </si>
  <si>
    <t xml:space="preserve">Adressverzeichnis der Parteien der Pflegesatzvereinbarung
gem. § 85 Abs. 2 SGB XI sowie von Vergütungen nach § 75 SGB XII
</t>
  </si>
  <si>
    <t>AOK PLUS - Die Gesundheitskasse für Sachsen und Thüringen</t>
  </si>
  <si>
    <t>Müllerstraße 41</t>
  </si>
  <si>
    <t>09113 Chemnitz</t>
  </si>
  <si>
    <t>IKK classic</t>
  </si>
  <si>
    <t>Postfach 10 02 51</t>
  </si>
  <si>
    <t>01072 Dresden</t>
  </si>
  <si>
    <t xml:space="preserve">Knappschaft </t>
  </si>
  <si>
    <t>Regionaldirektion Chemnitz</t>
  </si>
  <si>
    <t>Jagdschänkenstraße 50</t>
  </si>
  <si>
    <t>09117 Chemnitz</t>
  </si>
  <si>
    <t>Kommunaler Sozialverband Sachsen</t>
  </si>
  <si>
    <t>Arbeitsgemeinschaft Betriebskrankenkassen</t>
  </si>
  <si>
    <t>BKK-Landesverband Mitte</t>
  </si>
  <si>
    <t>Landesrepräsentanz Sachsen</t>
  </si>
  <si>
    <t>Dr.-Külz-Ring 12</t>
  </si>
  <si>
    <t>01219 Dresden</t>
  </si>
  <si>
    <t>Arbeitsgemeinschaft Ersatzkassen</t>
  </si>
  <si>
    <t>Mitglieder</t>
  </si>
  <si>
    <t>vdek - Landesvertretung Sachsen</t>
  </si>
  <si>
    <t>Glacisstr. 4</t>
  </si>
  <si>
    <t>Techniker Krankenkasse (TK)</t>
  </si>
  <si>
    <t>01099 Dresden</t>
  </si>
  <si>
    <t>DAK-Gesundheit</t>
  </si>
  <si>
    <t>Kaufmännische Krankenkasse - KKH</t>
  </si>
  <si>
    <t>Verband der Privaten Kranken-</t>
  </si>
  <si>
    <t>versicherung e.V.</t>
  </si>
  <si>
    <t>Barmer</t>
  </si>
  <si>
    <t>Handelskrankenkasse (hkk)</t>
  </si>
  <si>
    <t>HEK - Hanseatische Krankenkasse</t>
  </si>
  <si>
    <t>Äquivalenzen</t>
  </si>
  <si>
    <t>PG 1</t>
  </si>
  <si>
    <t>PG 5</t>
  </si>
  <si>
    <t>PG 4</t>
  </si>
  <si>
    <t>PG 3</t>
  </si>
  <si>
    <t>PG 2</t>
  </si>
  <si>
    <t>PG</t>
  </si>
  <si>
    <t>EEA-Divisor</t>
  </si>
  <si>
    <t>a</t>
  </si>
  <si>
    <t>b</t>
  </si>
  <si>
    <t>Faktor tst</t>
  </si>
  <si>
    <t>Leistungbetrag vst</t>
  </si>
  <si>
    <t>e</t>
  </si>
  <si>
    <t>Kennzeichen Einrichtungsart:</t>
  </si>
  <si>
    <t>Personalaufwendungen (ohne 1.3.)</t>
  </si>
  <si>
    <r>
      <t>Freiwillige Dienste, FSJ</t>
    </r>
    <r>
      <rPr>
        <b/>
        <sz val="10"/>
        <color rgb="FFFF0000"/>
        <rFont val="Arial"/>
        <family val="2"/>
      </rPr>
      <t xml:space="preserve"> </t>
    </r>
  </si>
  <si>
    <t>check/Psatz</t>
  </si>
  <si>
    <t>g</t>
  </si>
  <si>
    <t>f = "tst"</t>
  </si>
  <si>
    <t>f = "KZP"</t>
  </si>
  <si>
    <t>Rechnung mit Äquvalenzen (Rothgang bei vst und KZP, Faktor bei tst)</t>
  </si>
  <si>
    <t>Hochrechnung der Pflegesätze bei Nullbelegung fürTP+KZP</t>
  </si>
  <si>
    <t>vst. PE mit Nullbelegung =&gt; Psätze Ermittlung dr. EEE + Leistungsbetrag, Psatz für PG 1 = 0,78 von Psatz PG 2</t>
  </si>
  <si>
    <t>Überlegung:</t>
  </si>
  <si>
    <t>h</t>
  </si>
  <si>
    <t>Faktor KZP</t>
  </si>
  <si>
    <t>"2" = tst, "1" = vst,WK, 4. Generation , "3" = KZP</t>
  </si>
  <si>
    <t>Abstimmung vom 07.08.2017 mit folgender Entscheidung:</t>
  </si>
  <si>
    <t xml:space="preserve"> - die Herleitung der Psätze für tst + KZP analog der Herleitung der PR bei Nichtbelegung</t>
  </si>
  <si>
    <t xml:space="preserve">   führt in einzelnen Fällen nicht zu den gewünschten Ergebnissen (siehe Testergebnisse vom 05.08.2017)</t>
  </si>
  <si>
    <t xml:space="preserve"> =&gt; desh. ist bei KzP und tst. PE der PG 2 bis 4 zwindend zu belegen</t>
  </si>
  <si>
    <t>Erläuterung zur Verformelung:</t>
  </si>
  <si>
    <t xml:space="preserve">                b)bilde den Psatz PG 1 und PG 5 ab, sofern belegt </t>
  </si>
  <si>
    <t xml:space="preserve">                c) ist der PG 1 bzw. PG 5 nicht belegt, dann "0"</t>
  </si>
  <si>
    <t xml:space="preserve">2. (Spalte f "tst" und f "kzp") </t>
  </si>
  <si>
    <t xml:space="preserve">    gilt 1 b) dann wird der kalkulierte Psatz abgebildet</t>
  </si>
  <si>
    <t xml:space="preserve">    gilt 1 c) dann wird anhand der jeweiligen Faktoren "tst" und "kzp" </t>
  </si>
  <si>
    <t xml:space="preserve">                 der Psatz für PG 1 vom Psatz PG 2  hochgerechnet</t>
  </si>
  <si>
    <t xml:space="preserve">                 der Psatz für PG 5 vom Psatz PG 4 hochgerechnet</t>
  </si>
  <si>
    <t>3. (Spalte g)</t>
  </si>
  <si>
    <t xml:space="preserve">     bilde die Psätze PG 1 und PG 5 entsprechend des Einrichtungstyp "tst" o. </t>
  </si>
  <si>
    <t xml:space="preserve">    "KZP" ab</t>
  </si>
  <si>
    <t>4. (Spalte h)</t>
  </si>
  <si>
    <t xml:space="preserve">    bilde alle Psätze entspr. für den einrichtungstyp "tst" oder "Kzp" ab</t>
  </si>
  <si>
    <t>07.08.2017 - Ableitung der Psätze für tst. PE und KZP bei Nullbelegungen</t>
  </si>
  <si>
    <t>1. Check - a) bilde den Psatz für PG 2 - 4 ab, falls Belegung "0" dann LEER</t>
  </si>
  <si>
    <t>Ansprechpartner/ Funktion</t>
  </si>
  <si>
    <t>Humboldtstraße 18</t>
  </si>
  <si>
    <t>04105 Leipzig</t>
  </si>
  <si>
    <t>vereinbarungen-pflege@ksv-sachsen.de</t>
  </si>
  <si>
    <t>Zelle H53 neue Formel: =WENN(Belegung!E26&gt;0;Gesamtkalkulation!H47*0,96/0,9;J53*0,78) STATT BISHER: =WENN('Allgemeine Angaben'!$L$45&gt;0;Gesamtkalkulation!L47*0,96/0,9;"")</t>
  </si>
  <si>
    <t>Nachrichtliche Angaben zum Zeitpunkt der Antragstellung und nicht Gegenstand dieses Antrages</t>
  </si>
  <si>
    <r>
      <t xml:space="preserve">Angebot gesundheitliche Versorgungsplanung in der letzten Lebensphase </t>
    </r>
    <r>
      <rPr>
        <sz val="9"/>
        <color theme="1"/>
        <rFont val="Arial"/>
        <family val="2"/>
      </rPr>
      <t>(§132g SGB V)</t>
    </r>
  </si>
  <si>
    <t>vom:</t>
  </si>
  <si>
    <t>Relationen</t>
  </si>
  <si>
    <t>zusätzliche Betreuung und Aktivierung nach    § 43 b SGB XI:</t>
  </si>
  <si>
    <t>Belegung:</t>
  </si>
  <si>
    <t>Fachkraftquote Pflege:</t>
  </si>
  <si>
    <t>Betreuung:</t>
  </si>
  <si>
    <t>Leitung/Verwaltung:</t>
  </si>
  <si>
    <t>Hauswirtschaft:</t>
  </si>
  <si>
    <t>Küche:</t>
  </si>
  <si>
    <t>Haustechnik:</t>
  </si>
  <si>
    <t>Personalkosten:</t>
  </si>
  <si>
    <t>zusätzliche Betreuung und Aktivierung nach       § 43 b SGB XI:</t>
  </si>
  <si>
    <t>Pflege gesamt:</t>
  </si>
  <si>
    <t>Funktionsbereich:</t>
  </si>
  <si>
    <t>gesamt:</t>
  </si>
  <si>
    <t>Stellen</t>
  </si>
  <si>
    <t>Personalausstattung:</t>
  </si>
  <si>
    <t>Freiwillige Dienste/FSJ Einsatz:</t>
  </si>
  <si>
    <t>Freiwillige Dienste/ FSJ Einsatz:</t>
  </si>
  <si>
    <t>€/VK / €/Stelle</t>
  </si>
  <si>
    <t>pflegerischer Sachbedarf</t>
  </si>
  <si>
    <t>Wasser, Energie, Brenntstoffe</t>
  </si>
  <si>
    <t>Gesamtsumme: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</si>
  <si>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</si>
  <si>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</si>
  <si>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</si>
  <si>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</si>
  <si>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</si>
  <si>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</si>
  <si>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</si>
  <si>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</si>
  <si>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</si>
  <si>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</si>
  <si>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Fremdleistungen/ Leistungen des Trägers</t>
  </si>
  <si>
    <t>sonstiges</t>
  </si>
  <si>
    <t>3.1.</t>
  </si>
  <si>
    <t>3.2.</t>
  </si>
  <si>
    <t>3.3.</t>
  </si>
  <si>
    <t>3.4.</t>
  </si>
  <si>
    <t>3.5.</t>
  </si>
  <si>
    <t>3.6.</t>
  </si>
  <si>
    <t>3.7.</t>
  </si>
  <si>
    <t>geforderte Pflegesätze:</t>
  </si>
  <si>
    <t>Unterkunft</t>
  </si>
  <si>
    <t>43 b SGB XI</t>
  </si>
  <si>
    <t>Beförderung:</t>
  </si>
  <si>
    <t>Vergütungszuschlag für:</t>
  </si>
  <si>
    <t>Datum</t>
  </si>
  <si>
    <t>Unterschrift</t>
  </si>
  <si>
    <t>Eigenanteil:</t>
  </si>
  <si>
    <t>zusätzliche Betreuung und Aktivierung</t>
  </si>
  <si>
    <t>Leitung/ Verwaltung</t>
  </si>
  <si>
    <t>Wasser/ Energie/ Brennstoffe</t>
  </si>
  <si>
    <t>Steuern/ Abgaben/ Versicherungen</t>
  </si>
  <si>
    <r>
      <rPr>
        <sz val="10"/>
        <color theme="1"/>
        <rFont val="Arial"/>
        <family val="2"/>
      </rPr>
      <t>Wartung</t>
    </r>
    <r>
      <rPr>
        <sz val="9"/>
        <color theme="1"/>
        <rFont val="Arial"/>
        <family val="2"/>
      </rPr>
      <t xml:space="preserve"> (keine Instandhaltung)</t>
    </r>
  </si>
  <si>
    <t>Küche (ohne Pkt. 2.1)</t>
  </si>
  <si>
    <t>VK-Umfang für der PDL/stellv. PDL entsprechend RVT</t>
  </si>
  <si>
    <t>Plätze von</t>
  </si>
  <si>
    <t>Plätze bis</t>
  </si>
  <si>
    <t>VK</t>
  </si>
  <si>
    <t>VK PDL für PE</t>
  </si>
  <si>
    <t xml:space="preserve"> &lt; 151</t>
  </si>
  <si>
    <t>PDL/stellv. PDL</t>
  </si>
  <si>
    <t>TAB Berechnung VK-Umfang PDL/stellv. PDL eingefügt = Ergebnis mit TAB Kat verknüpft</t>
  </si>
  <si>
    <t>Belegung</t>
  </si>
  <si>
    <t>PR</t>
  </si>
  <si>
    <t>VK nach PR</t>
  </si>
  <si>
    <t>% Ansatz für Verteilung Pkosten Pflege</t>
  </si>
  <si>
    <t>PK-Pflege</t>
  </si>
  <si>
    <t>Summe:</t>
  </si>
  <si>
    <t>PDL lt. TAB Personalaufw.</t>
  </si>
  <si>
    <t>Gesamt VK Pflege inkl PDL/stellv.</t>
  </si>
  <si>
    <t>Wäschekennzeichnung</t>
  </si>
  <si>
    <t>Kalkulation</t>
  </si>
  <si>
    <t>vollstationäre Pflegeeinrichtung</t>
  </si>
  <si>
    <t>angebundene Kurzzeitpflege</t>
  </si>
  <si>
    <t>Probe</t>
  </si>
  <si>
    <t>Relation ohne PDL/stellv. PDL</t>
  </si>
  <si>
    <t>Personalumfang</t>
  </si>
  <si>
    <t>proz. Verteilung Personalumfang nach Relation</t>
  </si>
  <si>
    <t>Relation inklusive PDL/stellv. PDL</t>
  </si>
  <si>
    <t xml:space="preserve">  PDL/stellv. PDL:</t>
  </si>
  <si>
    <t>Gesamt:</t>
  </si>
  <si>
    <t>Umrechnung der Personalrelation Pflege vst. exkl. PDL/stellv. PDL für die angebundene KZP Relation Pflege inklusive PDL/stellv. PDL</t>
  </si>
  <si>
    <t>Antrag vom:</t>
  </si>
  <si>
    <t xml:space="preserve"> </t>
  </si>
  <si>
    <t>Beschäftigungsgruppen nach § 3 Abs. 3 RL § 72 SGB XI</t>
  </si>
  <si>
    <t>stellv. PDL</t>
  </si>
  <si>
    <t>PFK/BFK</t>
  </si>
  <si>
    <t>PK/BK</t>
  </si>
  <si>
    <t>PK/BK o.</t>
  </si>
  <si>
    <t>Personalkostenaufstellung nach Tätigkeit und Vergütungsgruppe</t>
  </si>
  <si>
    <t>Name der Einrichtung:</t>
  </si>
  <si>
    <t>Ort der Einrichtung:</t>
  </si>
  <si>
    <t xml:space="preserve">Angaben für den Prognosezeitraum </t>
  </si>
  <si>
    <t>Arbeitgeberanteile zur Sozialversicherung:</t>
  </si>
  <si>
    <t>%</t>
  </si>
  <si>
    <t>Folgenden Personalkostensteigerungen wurden in die Prognose eingearbeitet:</t>
  </si>
  <si>
    <t>Beiträge zur Altersvorsorge:</t>
  </si>
  <si>
    <t>Steigerung ab:</t>
  </si>
  <si>
    <t>PHK</t>
  </si>
  <si>
    <t>Prozent:</t>
  </si>
  <si>
    <t xml:space="preserve">stellv. PDL </t>
  </si>
  <si>
    <t>Präsenzkraft (4.Generation)</t>
  </si>
  <si>
    <t xml:space="preserve">             </t>
  </si>
  <si>
    <t>WBL</t>
  </si>
  <si>
    <t>QM</t>
  </si>
  <si>
    <t>Pseudonym Nummer         (bei geringfügig Beschäftigten bitte GfB eingeben)</t>
  </si>
  <si>
    <t>Stellenanteil VK</t>
  </si>
  <si>
    <t>Stufe</t>
  </si>
  <si>
    <t>Grundlohn/-gehalt in € je VK/Monat</t>
  </si>
  <si>
    <t>PFK</t>
  </si>
  <si>
    <t xml:space="preserve">Grundlohn/-gehalt </t>
  </si>
  <si>
    <t>VWL</t>
  </si>
  <si>
    <t>Urlaubsgeld</t>
  </si>
  <si>
    <t xml:space="preserve">Jahressonder-
zahlung/ 
Weihnachts-
geld </t>
  </si>
  <si>
    <t>HILFSSPALTEN_AUSBLENDEN_SPERREN</t>
  </si>
  <si>
    <t>sv-pflichtig</t>
  </si>
  <si>
    <t>sv-frei</t>
  </si>
  <si>
    <t>VK je Beschäftigungsgruppe</t>
  </si>
  <si>
    <t>durchschnittliche Gesamtbruttopersonalkosten je Stellenumfang</t>
  </si>
  <si>
    <t>Im "Registerblatt Start"  auf Einfügen oder Löschen klicken (Gruppe Zellen)</t>
  </si>
  <si>
    <t>Leiter</t>
  </si>
  <si>
    <t>1.1. Pflegefachkräfte</t>
  </si>
  <si>
    <t xml:space="preserve">PK/BK  </t>
  </si>
  <si>
    <t xml:space="preserve">PK/BK o. </t>
  </si>
  <si>
    <t>Koch</t>
  </si>
  <si>
    <t>Beikoch</t>
  </si>
  <si>
    <t>Hilfskraft</t>
  </si>
  <si>
    <t xml:space="preserve">sonstige </t>
  </si>
  <si>
    <t>Fachkräfte</t>
  </si>
  <si>
    <t>sonstige</t>
  </si>
  <si>
    <t>Leiharbeitnehmer</t>
  </si>
  <si>
    <t>Summe Pflegefachkräfte:</t>
  </si>
  <si>
    <t>1.2. Pflegehilfskräfte</t>
  </si>
  <si>
    <t>Summe Pflegehilfskräfte:</t>
  </si>
  <si>
    <t>2. Betreuung</t>
  </si>
  <si>
    <t>Summe Betreuung:</t>
  </si>
  <si>
    <t>3. Zusätzliche Betreuung und Aktivierung nach § 43b SGB XI</t>
  </si>
  <si>
    <t>Summe § 43b SGB XI:</t>
  </si>
  <si>
    <t>5. Hauswirtschaft</t>
  </si>
  <si>
    <t>Summe Hauswirtschaft:</t>
  </si>
  <si>
    <t>6. Küche</t>
  </si>
  <si>
    <t>Summe Küche:</t>
  </si>
  <si>
    <t>Beschätigungsgruppe</t>
  </si>
  <si>
    <t>VK alle Beschäftigungsgruppen</t>
  </si>
  <si>
    <t>Gesamtbruttopersonalkosten je Jahr</t>
  </si>
  <si>
    <t>jährliche Einmalzahlungen in € je Stellenanteil</t>
  </si>
  <si>
    <t>monatliche Zahlungen (AN-Brutto) in € je Stellenanteil</t>
  </si>
  <si>
    <t>Personalnebenkosten:</t>
  </si>
  <si>
    <t>Einrichtung:</t>
  </si>
  <si>
    <t>PLZ Ort:</t>
  </si>
  <si>
    <t>Welche/r Tarif/AVR</t>
  </si>
  <si>
    <t>Entgelt-gruppe</t>
  </si>
  <si>
    <t>mtl. Grundgehalt</t>
  </si>
  <si>
    <t>mtl. VWL</t>
  </si>
  <si>
    <t>mtl. pflegetypische fixe Zulagen</t>
  </si>
  <si>
    <t>mtl. Einmalzahlungen</t>
  </si>
  <si>
    <t>Fachkraftquote:</t>
  </si>
  <si>
    <t xml:space="preserve"> mind. 3 Jahre Berufsausbildung</t>
  </si>
  <si>
    <t>mind. 1 Jahr Berufsausbildung</t>
  </si>
  <si>
    <t>ohne mind. 1 Jahr Berufsausbildung</t>
  </si>
  <si>
    <t>fixe, regelm. Entlohnung je VK</t>
  </si>
  <si>
    <t>mtl. Arbeitszeit (40 h/Woche)</t>
  </si>
  <si>
    <t xml:space="preserve">Anteil je Beschäftigungsgruppe </t>
  </si>
  <si>
    <t xml:space="preserve">monatliche Zahlungen (AN-Brutto) in € je Stellenanteil </t>
  </si>
  <si>
    <t>durchschnittliche  Arbeitgeber-bruttopersonalkosten (inkl. SV-AG)  in € je Stellenanteil</t>
  </si>
  <si>
    <t>durchschnittliche Gesamt-bruttopersonalkosten in € je VK</t>
  </si>
  <si>
    <t>Unternehmerrisiko:</t>
  </si>
  <si>
    <t>Angebot inkl. Personalnebenkosten/Unternehmerrisiko</t>
  </si>
  <si>
    <t>Angebot inkl. Personalnebenkosten/Unternehmerrisiko entspr. geeinter FKQ</t>
  </si>
  <si>
    <t>Sozialversicherungsbeitrag "geringfügig Beschäftigte"</t>
  </si>
  <si>
    <t>Entlohnung der Pflege-/Betreuungsmitarbeiter entsprechend der Vorgaben des GVWG</t>
  </si>
  <si>
    <t>Pflegeeinrichtung</t>
  </si>
  <si>
    <t>Einr.-Art:</t>
  </si>
  <si>
    <t>Telefon:</t>
  </si>
  <si>
    <t>Fax:</t>
  </si>
  <si>
    <t>E-Mail:</t>
  </si>
  <si>
    <t>Trägerdaten</t>
  </si>
  <si>
    <t>von:</t>
  </si>
  <si>
    <t xml:space="preserve">bis: </t>
  </si>
  <si>
    <t>Belegung je Pflegegrad</t>
  </si>
  <si>
    <t>I</t>
  </si>
  <si>
    <t>II</t>
  </si>
  <si>
    <t>III</t>
  </si>
  <si>
    <t>IV</t>
  </si>
  <si>
    <t>V</t>
  </si>
  <si>
    <t>Personalrelationen Pflege</t>
  </si>
  <si>
    <t>Pflegegrad</t>
  </si>
  <si>
    <t>Fachkraftquote</t>
  </si>
  <si>
    <t>Personalrelationen außerhalb Pflege</t>
  </si>
  <si>
    <t>Leitung/Ver-waltung</t>
  </si>
  <si>
    <t>zusätzliche Betreuung § 43b SGB XI</t>
  </si>
  <si>
    <t>FSJ/BFD Anzahl Stellen</t>
  </si>
  <si>
    <t>Personalaufwendungen</t>
  </si>
  <si>
    <t>Pflege</t>
  </si>
  <si>
    <t>Pflegesätze</t>
  </si>
  <si>
    <t>Vergütungszuschläge für</t>
  </si>
  <si>
    <t>Eigenanteil</t>
  </si>
  <si>
    <t>Verpflegung</t>
  </si>
  <si>
    <t>Einrichtung</t>
  </si>
  <si>
    <t>Die Richtigkeit der Angaben wird bestätigt:</t>
  </si>
  <si>
    <t>Angebot inkl. Personalnebenkosten/Unternehmerrisiko Pflegehilfskräfte</t>
  </si>
  <si>
    <t>Angebot inkl. Personalnebenkosten/Unternehmerrisiko Pflegefachkräfte</t>
  </si>
  <si>
    <t>IK angebundene KZP:</t>
  </si>
  <si>
    <t>Institutionskennzeichen (IK):</t>
  </si>
  <si>
    <t>IK anbebundene KZP:</t>
  </si>
  <si>
    <t>Institutionskennzeichen angebundene Kurzzeitpflege:</t>
  </si>
  <si>
    <t>Verhandelte Kostenkalkulation der aktuellen Pflegesatzvereinbarung</t>
  </si>
  <si>
    <t>Laufzeit</t>
  </si>
  <si>
    <t>Fassung vom:</t>
  </si>
  <si>
    <t>einrichtungsindividuelles Entgeltniveau</t>
  </si>
  <si>
    <t xml:space="preserve">arbeitszeitnormierter Stundenlohn </t>
  </si>
  <si>
    <t>unmittelbare Bindung Tarif/ AVR:</t>
  </si>
  <si>
    <t>Entlohnung nach:</t>
  </si>
  <si>
    <t>Besitzstand</t>
  </si>
  <si>
    <r>
      <rPr>
        <b/>
        <sz val="10"/>
        <color rgb="FFFF0000"/>
        <rFont val="Arial"/>
        <family val="2"/>
      </rPr>
      <t>regelmäßige und fixe</t>
    </r>
    <r>
      <rPr>
        <b/>
        <sz val="10"/>
        <rFont val="Arial"/>
        <family val="2"/>
      </rPr>
      <t xml:space="preserve"> pflegetypische Zulagen                                                          </t>
    </r>
  </si>
  <si>
    <r>
      <rPr>
        <b/>
        <sz val="10"/>
        <color rgb="FF0070C0"/>
        <rFont val="Arial"/>
        <family val="2"/>
      </rPr>
      <t>variable pflegetypische</t>
    </r>
    <r>
      <rPr>
        <b/>
        <sz val="10"/>
        <rFont val="Arial"/>
        <family val="2"/>
      </rPr>
      <t xml:space="preserve"> Zuschläge </t>
    </r>
  </si>
  <si>
    <t>mtl. Grundgehalt inkl. Besitzstand</t>
  </si>
  <si>
    <t xml:space="preserve">Differenzierung nach Beschäftigungs-gruppen  </t>
  </si>
  <si>
    <t>SV-Beiträge</t>
  </si>
  <si>
    <t xml:space="preserve"> (in%)</t>
  </si>
  <si>
    <t>Gesamt</t>
  </si>
  <si>
    <t>AG</t>
  </si>
  <si>
    <t>AN</t>
  </si>
  <si>
    <t>KV</t>
  </si>
  <si>
    <t>RV</t>
  </si>
  <si>
    <t>AV</t>
  </si>
  <si>
    <t>PV* mit Kd.</t>
  </si>
  <si>
    <t>Gesamt *</t>
  </si>
  <si>
    <t>U2</t>
  </si>
  <si>
    <t>100% Erstatt.</t>
  </si>
  <si>
    <t xml:space="preserve">U1 </t>
  </si>
  <si>
    <t>50% Erstatt.</t>
  </si>
  <si>
    <t>Insolvenzgeld</t>
  </si>
  <si>
    <t>Gesamt *+U2+Insolvenzgeld</t>
  </si>
  <si>
    <t>Gesamt *+U1+U2+Insolvenzgeld</t>
  </si>
  <si>
    <t>U1</t>
  </si>
  <si>
    <t>RV pauschal</t>
  </si>
  <si>
    <t>KV pauschal</t>
  </si>
  <si>
    <t xml:space="preserve">geringfügig Beschäftigte </t>
  </si>
  <si>
    <t>Fahrtkosten</t>
  </si>
  <si>
    <t>weitere zusätzliche Zuschläge/Zulagen / betriebliche Altersversorgung</t>
  </si>
  <si>
    <t>Ausbildungsbetrieb und/oder Praktikumsbetrieb nach dem Pflegeberufegesetz</t>
  </si>
  <si>
    <t>SPERREN UND AUSBLENDEN</t>
  </si>
  <si>
    <t>Beförderung (Preis):</t>
  </si>
  <si>
    <t>letzter Vereinbarungszeitraum:</t>
  </si>
  <si>
    <t>Steigerungsrate:</t>
  </si>
  <si>
    <t xml:space="preserve"> =&gt; Ergebnis aus Mappe Personalkostenübersicht</t>
  </si>
  <si>
    <t>Steigerungsraten</t>
  </si>
  <si>
    <t>Leitung/Veraltung</t>
  </si>
  <si>
    <t>sonstige Stellen</t>
  </si>
  <si>
    <t>Sachkosten</t>
  </si>
  <si>
    <t>Fremdleistung</t>
  </si>
  <si>
    <t>max. bis</t>
  </si>
  <si>
    <t>Stundenlohn:</t>
  </si>
  <si>
    <t>Jahresbruttostunden</t>
  </si>
  <si>
    <t>40 Std./Wo</t>
  </si>
  <si>
    <t>Jahresbruttolohn:</t>
  </si>
  <si>
    <t>Arbeitgeberanteile:</t>
  </si>
  <si>
    <t>Zwischensumme:</t>
  </si>
  <si>
    <t>sofern keine Zuschläge</t>
  </si>
  <si>
    <t>Zuschläge:</t>
  </si>
  <si>
    <t>sofern keine fest vereinbarten Sonderzahlungen</t>
  </si>
  <si>
    <t>13. Monatsgehalt**:</t>
  </si>
  <si>
    <t>inkl. 2% PNK + 2% UR:</t>
  </si>
  <si>
    <t>&lt;</t>
  </si>
  <si>
    <t>sv-freie Zuschläge</t>
  </si>
  <si>
    <t>vst./KZP</t>
  </si>
  <si>
    <t>TP</t>
  </si>
  <si>
    <t>HW</t>
  </si>
  <si>
    <t>Kü</t>
  </si>
  <si>
    <t>HAT</t>
  </si>
  <si>
    <t>Funtkionsbereich</t>
  </si>
  <si>
    <t>mittel_</t>
  </si>
  <si>
    <t xml:space="preserve">a) = Tages- oder Kurzzeitpflege, 4. Generation </t>
  </si>
  <si>
    <t>b) = vst. Einrichtung</t>
  </si>
  <si>
    <t>pauschale Herleitung der Prognose</t>
  </si>
  <si>
    <t>Mindestlohn +x %</t>
  </si>
  <si>
    <t>geeint + x%</t>
  </si>
  <si>
    <t>progn. Wert</t>
  </si>
  <si>
    <t xml:space="preserve">          </t>
  </si>
  <si>
    <t xml:space="preserve">          Abbildung der Personalkosten je Mitarbeiter in der Personalkostenübersicht (Grund: funktionsübergreifender Einsatz von Pflege- und Betreuungsmitarbeitern nach GVWG)</t>
  </si>
  <si>
    <t xml:space="preserve">    =&gt; für Leitung/Verwaltung, HAT = pauschale Steigerung der bisher geeinten PK um x% aber mindestens um x% auf den Mindestlohn</t>
  </si>
  <si>
    <t xml:space="preserve">    =&gt; sonstige Stellen = pauschale Steigerung der bisher geeitnen PK um x%</t>
  </si>
  <si>
    <t xml:space="preserve">    =&gt; im Bereich Pflege, Betreuung, 43b SGB XI </t>
  </si>
  <si>
    <t xml:space="preserve">          Abbildung der Personalkosten je Mitarbeiter in der Personalkostenübersicht wg. GVWG</t>
  </si>
  <si>
    <t xml:space="preserve">    =&gt; für Leitung/Verwaltung, HW, Kü, HAT = pauschale Steigerung der bisher geeinten PK um x% aber mindestens um x% auf den Mindestlohn</t>
  </si>
  <si>
    <t>Herleitung der Personalkosten, differenziert nach Einrichtungsform</t>
  </si>
  <si>
    <t>Die Berechnungen gehen immer von der korrekten Erfassung und der Wiedergabe der geeinten Werte vom Ergebnisblatt aus!</t>
  </si>
  <si>
    <t>Grundsatz:</t>
  </si>
  <si>
    <t>Wenn in der PKL keine Werte erfasst werden, erfolgt die Herleitung der prognostischen PK immer auf Basis der geeinten PK.</t>
  </si>
  <si>
    <r>
      <t xml:space="preserve">    =&gt; im Bereich Pflege, Betreuung, 43b SGB XI </t>
    </r>
    <r>
      <rPr>
        <u/>
        <sz val="11"/>
        <color theme="1"/>
        <rFont val="Arial"/>
        <family val="2"/>
      </rPr>
      <t>PLUS</t>
    </r>
    <r>
      <rPr>
        <sz val="11"/>
        <color theme="1"/>
        <rFont val="Arial"/>
        <family val="2"/>
      </rPr>
      <t xml:space="preserve"> HW + Kü</t>
    </r>
  </si>
  <si>
    <t xml:space="preserve">    =&gt; sonstige Stellen = pauschale Steigerung der bisher geeinten PK um x%</t>
  </si>
  <si>
    <t xml:space="preserve">       =&gt;</t>
  </si>
  <si>
    <t>unter Mindestlohn                     =&gt;</t>
  </si>
  <si>
    <t>über Mindestlohn                      =&gt;</t>
  </si>
  <si>
    <t xml:space="preserve">          bisher geeinten Personalkosten        =&gt; </t>
  </si>
  <si>
    <t>Nebenrechnung für Herleitung PK in HW_Kü</t>
  </si>
  <si>
    <t>Wenn die Einrichtung = TP oder KZP o. 4. Gen. ist und die bisher geeinten PK größer 0 € sind und PK in der PKL größer 0 € sind, dann gilt für die Prognose der Wert aus der PKL</t>
  </si>
  <si>
    <t>Berechnung der progn. PK auf Basis der geeinten PK</t>
  </si>
  <si>
    <t xml:space="preserve"> * eine differenzierte Anpassung der Personalkosten (PK) nach GVWG +</t>
  </si>
  <si>
    <t xml:space="preserve"> * eine pauschale Anpassung der PK unter Berücksichtigung des Mindestlöhne +</t>
  </si>
  <si>
    <t xml:space="preserve"> * eine pauschale Steigerung der SK, der FL + Fahrtkosten</t>
  </si>
  <si>
    <t xml:space="preserve">ermöglicht:  </t>
  </si>
  <si>
    <t xml:space="preserve"> * eine Anpassung der Belegung, der Personalausstattung im Bereich der Pflege, Betreuung und sonstigen Stellen sowie der FKQ Pflege</t>
  </si>
  <si>
    <t>(25.05.2022/Bi)</t>
  </si>
  <si>
    <t>Berechnung auf Basis geeinte PK:</t>
  </si>
  <si>
    <t>LuV</t>
  </si>
  <si>
    <r>
      <t xml:space="preserve">*Berechnungsgrundlagen Mindestlohn für LAUFZEIT für Arbeitnehmer, die nicht in der Grundpflege tätig sind, </t>
    </r>
    <r>
      <rPr>
        <b/>
        <sz val="11"/>
        <color rgb="FF0070C0"/>
        <rFont val="Arial"/>
        <family val="2"/>
      </rPr>
      <t>LEITUNG/VERWALTUNG</t>
    </r>
  </si>
  <si>
    <r>
      <t xml:space="preserve">*Berechnungsgrundlagen Mindestlohn für LAUFZEIT für Arbeitnehmer, die nicht in der Grundpflege tätig sind, </t>
    </r>
    <r>
      <rPr>
        <b/>
        <sz val="11"/>
        <color rgb="FF0070C0"/>
        <rFont val="Arial"/>
        <family val="2"/>
      </rPr>
      <t>HAUSWIRTSCHAFT</t>
    </r>
  </si>
  <si>
    <r>
      <t xml:space="preserve">*Berechnungsgrundlagen Mindestlohn für LAUFZEIT für Arbeitnehmer, die nicht in der Grundpflege tätig sind, </t>
    </r>
    <r>
      <rPr>
        <b/>
        <sz val="11"/>
        <color rgb="FF0070C0"/>
        <rFont val="Arial"/>
        <family val="2"/>
      </rPr>
      <t>KÜCHE</t>
    </r>
  </si>
  <si>
    <r>
      <t xml:space="preserve">*Berechnungsgrundlagen Mindestlohn für LAUFZEIT für Arbeitnehmer, die nicht in der Grundpflege tätig sind, </t>
    </r>
    <r>
      <rPr>
        <b/>
        <sz val="11"/>
        <color rgb="FF0070C0"/>
        <rFont val="Arial"/>
        <family val="2"/>
      </rPr>
      <t>HAT</t>
    </r>
  </si>
  <si>
    <t xml:space="preserve">         Sobald in PKL Werte für den Bereich HW + Kü erfasst werden, ist eine Angabe der prozentualen Steigerung im TAB Kalkulation für je HW + Kü nicht möglich</t>
  </si>
  <si>
    <t>Wenn in der PKL der Wert 0 € ist, erfolgt die Herleitung der prognostischen PK immer auf Basis der geeinten PK nach folgenden Prüfschema (siehe Erläuterung TAB Kalkualtion).</t>
  </si>
  <si>
    <t>Zwischenergebnis, da Formel in TAB Kalkulation zu lang wäre</t>
  </si>
  <si>
    <t>Begründungen für:</t>
  </si>
  <si>
    <t xml:space="preserve"> - die veränderte Personalausstattung -</t>
  </si>
  <si>
    <r>
      <t xml:space="preserve"> - Personalkostensteigerungen -</t>
    </r>
    <r>
      <rPr>
        <sz val="8"/>
        <color theme="1"/>
        <rFont val="Arial"/>
        <family val="2"/>
      </rPr>
      <t xml:space="preserve">                                          (nicht für Funktionsbereich Pflege, Betreuung, zusätzliche Betreuung notwendig)</t>
    </r>
  </si>
  <si>
    <t xml:space="preserve"> - Sachkostensteigerungen -</t>
  </si>
  <si>
    <t xml:space="preserve"> - Fremdleistungen -</t>
  </si>
  <si>
    <t xml:space="preserve"> - Beförderung - </t>
  </si>
  <si>
    <t>pflegesatzverhandlungen_sachsen@plus.aok.de</t>
  </si>
  <si>
    <t>Beförderung</t>
  </si>
  <si>
    <t>Ergebnis AG VM 08.06.2022</t>
  </si>
  <si>
    <t>kein Veto in AG VM 08.06.2022</t>
  </si>
  <si>
    <t>Verwaltungs-bedarf</t>
  </si>
  <si>
    <t>Zentrale Verwaltungs-dienste</t>
  </si>
  <si>
    <t>Betreuungsauf-wand</t>
  </si>
  <si>
    <t>Steuern/Ab-gaben/Ver-sicherungen</t>
  </si>
  <si>
    <t>Fremdleistungen</t>
  </si>
  <si>
    <t>Wäschekenn-zeichnung</t>
  </si>
  <si>
    <t xml:space="preserve">Sachaufwendungen </t>
  </si>
  <si>
    <t>Wirtschafts-bedarf</t>
  </si>
  <si>
    <t>ERGEBNIS</t>
  </si>
  <si>
    <t>Vereinbarungszeitraum prospektiv</t>
  </si>
  <si>
    <t>Wasser, Energie, Brennstoffe</t>
  </si>
  <si>
    <t>Vereinbarungszeitraum prospektiv:</t>
  </si>
  <si>
    <t>Ergebnis PSK 21.06.2022</t>
  </si>
  <si>
    <t>Ergebnis PSK 01.12.2022</t>
  </si>
  <si>
    <t>handelnd für alle Kostenträger (Datum, Unterschrift)</t>
  </si>
  <si>
    <t>Heidestraße 40</t>
  </si>
  <si>
    <t>10557 Berlin</t>
  </si>
  <si>
    <t>€/Tag</t>
  </si>
  <si>
    <t>€//Tag</t>
  </si>
  <si>
    <t>Datum der 
Änderung</t>
  </si>
  <si>
    <t>Tabellenblatt</t>
  </si>
  <si>
    <t>Zeile/Spalte</t>
  </si>
  <si>
    <t>Erläuterung der Änderung</t>
  </si>
  <si>
    <t>Hinweise für die Anwender</t>
  </si>
  <si>
    <t>reg. En.</t>
  </si>
  <si>
    <t xml:space="preserve">Vereinfachtes Verfahren der Aufforderung zum Abschluss einer Pflegesatzvereinbarung gemäß § 84, 85 SGB XI </t>
  </si>
  <si>
    <t>Auslastungsgrad IST:</t>
  </si>
  <si>
    <t>B7</t>
  </si>
  <si>
    <t>Zulassungsdatum der Pflegeeinrichtung:</t>
  </si>
  <si>
    <t>2023 (ab 01.07.2023)</t>
  </si>
  <si>
    <t xml:space="preserve">Entlohnung nach: </t>
  </si>
  <si>
    <t>Form der Kurzzeitpflege:</t>
  </si>
  <si>
    <t>solitär</t>
  </si>
  <si>
    <t>angebunden</t>
  </si>
  <si>
    <t>Platzzahl der angebundenen / integrierte Kurzzeitpflege lt. Versorgungsvertrag</t>
  </si>
  <si>
    <t>Relationen  angebundene / integrierte KZP</t>
  </si>
  <si>
    <t>Belegung für angebundene / integrierte KZP:</t>
  </si>
  <si>
    <t>geforderte Pflegesätze für die angebundene / integrierte Kurzzeitpflege (KZP):</t>
  </si>
  <si>
    <t>Vergütungszuschlag für angebundene / integrierte KZP:</t>
  </si>
  <si>
    <t>angebundene / integrierte KZP:</t>
  </si>
  <si>
    <t>Bereich Pflegepartner</t>
  </si>
  <si>
    <t>Fachbereich Vertragsmanagement Pflege / HKP</t>
  </si>
  <si>
    <t>Team Verhandlung Pflege / HKP</t>
  </si>
  <si>
    <t>2024 (Prognose) - PSK 02.11.2024</t>
  </si>
  <si>
    <t>2023 - unverändert</t>
  </si>
  <si>
    <t>PSK 02.11.2023</t>
  </si>
  <si>
    <t>Mindestlohn ohne Pflege</t>
  </si>
  <si>
    <t>Plausi für TAB 113c in TAB B2_Personalkostenübersicht - Anzeige nur wenn vst. + LZ ab 01.07.2023</t>
  </si>
  <si>
    <t>1. Bedingung</t>
  </si>
  <si>
    <t>2. Bedingung</t>
  </si>
  <si>
    <t>Ergebnis</t>
  </si>
  <si>
    <t>Erläuterung</t>
  </si>
  <si>
    <t>2 = vst</t>
  </si>
  <si>
    <t>2 = wenn LZ aktuell ab 01.07.2023</t>
  </si>
  <si>
    <t>wenn 1. + 2. Bedingung =2 dann wird Tbl. für § 113c im TAB Personalkostenübersicht eingeblendet</t>
  </si>
  <si>
    <t>Beschäftigungsgruppe</t>
  </si>
  <si>
    <t>mind. 3 Jahre Berufsausbildung</t>
  </si>
  <si>
    <t xml:space="preserve">Personalmengen nach § 113 c SGB XI </t>
  </si>
  <si>
    <t xml:space="preserve">VK nachrichtlich § 113 c Abs. 1 SGB XI </t>
  </si>
  <si>
    <t>Personalbemessungswerte gemäß § 113 c Abs. 1 SGB XI - MAX</t>
  </si>
  <si>
    <t>OHNE § 43 b Mitarbeiter und ohne zusätzliche PFK (§ 8 Abs. 6 SGB XI) und ohne zusätzliche PHK (§ 84 Abs. 9 SGB XI)</t>
  </si>
  <si>
    <t>Richtwerte</t>
  </si>
  <si>
    <t xml:space="preserve">PG 1 </t>
  </si>
  <si>
    <t xml:space="preserve">PFK/BFK </t>
  </si>
  <si>
    <t>§ 113 Abs. 1 XI ohne PDL lt. RV + ZV-Personal § 8 (6) + § 84 (9) SGB XI</t>
  </si>
  <si>
    <t xml:space="preserve">Beschäftigtes Personal aus Zusatzvereinbarung nach § 8 Abs. 6 SGB XI </t>
  </si>
  <si>
    <t>Zusatzpersonal aus § 8 (6) + § 84 (9) SGB XI</t>
  </si>
  <si>
    <t>Beschäftigtes Personal aus Zusatzvereinbarung nach § 84 Abs. 9 SGB XI</t>
  </si>
  <si>
    <t>Abbildung IAP je Stellenumfang</t>
  </si>
  <si>
    <t>einrichtungsindividuelles Entgeltniveau inkl. IAP</t>
  </si>
  <si>
    <t>VK gemäß. aktuellen Angaben                                         (inkl. Zusatzpersonal aus § 8 (6) + § 84 (9) SGB XI)</t>
  </si>
  <si>
    <t>Belegung zum Stichtag vom:</t>
  </si>
  <si>
    <t>Hilfstabelle  - bedingte Formatierung Zusatzpersonal auf TAB Personalausstattung</t>
  </si>
  <si>
    <t>1 bei KZP o vst. , ansonsten 2  - nur bei 1 werden Zeilen für Zusatzpersonal sichtbar auf Personalausstattung</t>
  </si>
  <si>
    <t>Personalmengen nach § 113c SGB XI</t>
  </si>
  <si>
    <t>Mit Berücksichtigung der Inflationsausgleichsprämie ist für die nächste Vergütungsverhandlung die Nutzung eines pauschal vereinfachten Verhandlungsverfahrens grundsätzlich nicht möglich.</t>
  </si>
  <si>
    <t>Vergütungsforderung</t>
  </si>
  <si>
    <t>Laufzeit:</t>
  </si>
  <si>
    <t>Die Auszahlung der Inflationsausgleichsprämie an die Arbeitnehmer erfolgt bis zum 31.12.2024.</t>
  </si>
  <si>
    <t>VK zum Stichtag:</t>
  </si>
  <si>
    <t xml:space="preserve">Inflationsausgleichs-prämie (IAP) - AUSZAHLBAR bis 31.12.2024 </t>
  </si>
  <si>
    <t xml:space="preserve"> =&gt; dr. § 113c SGB XI =&gt; bisheriges pauschal vereinfachtes Verfahren nicht mehr umsetzbar</t>
  </si>
  <si>
    <t>M28</t>
  </si>
  <si>
    <t>M29</t>
  </si>
  <si>
    <t>M30</t>
  </si>
  <si>
    <t>M31</t>
  </si>
  <si>
    <t>benutzerdefiniert - Datenüberprüfung - max 10% = M31 &lt; 10,0001%</t>
  </si>
  <si>
    <t>benutzerdefiniert - Datenüberprüfung - max 10% = M30 &lt; 10,0001%</t>
  </si>
  <si>
    <t>benutzerdefiniert - Datenüberprüfung - max 10% = M29 &lt; 10,0001%</t>
  </si>
  <si>
    <t>benutzerdefiniert - Datenüberprüfung - max 10% = M28&lt; 10,0001%</t>
  </si>
  <si>
    <t>G7</t>
  </si>
  <si>
    <t>ja - für unmittelbare Tarifbindung</t>
  </si>
  <si>
    <t>G8:I8</t>
  </si>
  <si>
    <t>Frage nach maßgeblichen TV o. reg. En. entbehrlich</t>
  </si>
  <si>
    <t>Dropdown-Feld gelöscht - kein Erfassungsfeld mehr, bedingte Formatierung belassen, denn wenn G7=ja, dann rosa Farbe</t>
  </si>
  <si>
    <t>O13:T13</t>
  </si>
  <si>
    <t>Format Datum</t>
  </si>
  <si>
    <t>Belegungstage - letzte</t>
  </si>
  <si>
    <t>Belegungstage - letzte ( anstelle Belegungstage - letzten)</t>
  </si>
  <si>
    <t>Nutzung als B4 Antrag</t>
  </si>
  <si>
    <t>B4_Kalkulation</t>
  </si>
  <si>
    <t>B4_Personalkostenübersicht</t>
  </si>
  <si>
    <t>B4_Personalkostenaufstellung</t>
  </si>
  <si>
    <t>M32</t>
  </si>
  <si>
    <t>Steigerung max. bis 5% auf geeint analog tarifungebundene Einrichtungen</t>
  </si>
  <si>
    <t>O13:T14</t>
  </si>
  <si>
    <t>Format anpassen</t>
  </si>
  <si>
    <t>J370:L370</t>
  </si>
  <si>
    <t>Erfassungsmöglichkeit - kein Zellschutz</t>
  </si>
  <si>
    <t>unmittelbare Bindung Tarif/AVR</t>
  </si>
  <si>
    <t>B4_Ergebnis</t>
  </si>
  <si>
    <t>C3</t>
  </si>
  <si>
    <t>kein Bezug zu B4_Personalkostenübersicht sondern neu: Text: unmittelbare Bindung Tarif/AVR</t>
  </si>
  <si>
    <t>Erläuterung der Änderungen gegenüber der Vorversion (Änderungshistorie zu B2) nach 30.11.2023</t>
  </si>
  <si>
    <t>gehe weiter zu B4_Kalkulation</t>
  </si>
  <si>
    <t>gehe weiter zu B4_Personalkostenübersicht</t>
  </si>
  <si>
    <t>gehe weiter zu B4_Gesamtkalkulation</t>
  </si>
  <si>
    <t>B4: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</si>
</sst>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.000"/>
    <numFmt numFmtId="166" formatCode="#,##0.00\ _€"/>
    <numFmt numFmtId="167" formatCode="0\ &quot;%&quot;"/>
    <numFmt numFmtId="168" formatCode="#,##0.000\ &quot;€&quot;"/>
    <numFmt numFmtId="169" formatCode="#,##0.0000"/>
    <numFmt numFmtId="170" formatCode="_-* #,##0\ [$€-407]_-;\-* #,##0\ [$€-407]_-;_-* &quot;-&quot;??\ [$€-407]_-;_-@_-"/>
    <numFmt numFmtId="171" formatCode="0.0\ %"/>
    <numFmt numFmtId="172" formatCode="#,##0.000"/>
    <numFmt numFmtId="173" formatCode="&quot;1 :&quot;\ 0.00"/>
    <numFmt numFmtId="174" formatCode="\ 0\ &quot;Stelle/n&quot;"/>
    <numFmt numFmtId="175" formatCode="#,##0.00\ &quot;€&quot;&quot;/VK&quot;"/>
    <numFmt numFmtId="176" formatCode="#,##0.00\ &quot;€&quot;&quot;/Stelle&quot;"/>
    <numFmt numFmtId="177" formatCode="#,##0.000\ &quot;VK&quot;"/>
    <numFmt numFmtId="178" formatCode="#,###"/>
    <numFmt numFmtId="179" formatCode="0.000\ &quot;VK&quot;"/>
    <numFmt numFmtId="180" formatCode="dd/mm/yy;@"/>
    <numFmt numFmtId="181" formatCode="#,##0.00\ &quot;€/VK&quot;"/>
    <numFmt numFmtId="182" formatCode="0.00_ &quot;€&quot;"/>
    <numFmt numFmtId="183" formatCode="0.00\ &quot;€&quot;"/>
    <numFmt numFmtId="184" formatCode="_-\ #,##0.00\ &quot;€/VK&quot;"/>
    <numFmt numFmtId="185" formatCode="#,##0\ &quot;€/VK&quot;"/>
    <numFmt numFmtId="186" formatCode="0.00\ &quot;%&quot;"/>
    <numFmt numFmtId="187" formatCode="&quot;1 : &quot;0.00"/>
    <numFmt numFmtId="188" formatCode="0.000%"/>
    <numFmt numFmtId="189" formatCode="0.0%"/>
    <numFmt numFmtId="190" formatCode="&quot;rund&quot;\ #,##0.00\ &quot;€&quot;"/>
    <numFmt numFmtId="191" formatCode="0.00\ &quot;€/Tag&quot;"/>
    <numFmt numFmtId="192" formatCode="0\ &quot;Kalendermonate&quot;"/>
  </numFmts>
  <fonts count="142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color theme="3" tint="-0.249977111117893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theme="5" tint="-0.499984740745262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sz val="11"/>
      <color rgb="FF7030A0"/>
      <name val="Arial"/>
      <family val="2"/>
    </font>
    <font>
      <sz val="11"/>
      <color theme="9" tint="-0.499984740745262"/>
      <name val="Arial"/>
      <family val="2"/>
    </font>
    <font>
      <sz val="10"/>
      <color rgb="FF7030A0"/>
      <name val="Arial"/>
      <family val="2"/>
    </font>
    <font>
      <sz val="10"/>
      <color theme="3" tint="-0.249977111117893"/>
      <name val="Arial"/>
      <family val="2"/>
    </font>
    <font>
      <sz val="11"/>
      <color rgb="FF0070C0"/>
      <name val="Arial"/>
      <family val="2"/>
    </font>
    <font>
      <sz val="8"/>
      <color theme="1"/>
      <name val="Arial"/>
      <family val="2"/>
    </font>
    <font>
      <sz val="11"/>
      <color rgb="FFC0000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color rgb="FF0070C0"/>
      <name val="Arial"/>
      <family val="2"/>
    </font>
    <font>
      <b/>
      <sz val="10"/>
      <color theme="3" tint="-0.249977111117893"/>
      <name val="Arial"/>
      <family val="2"/>
    </font>
    <font>
      <sz val="11"/>
      <color rgb="FF92D050"/>
      <name val="Arial"/>
      <family val="2"/>
    </font>
    <font>
      <sz val="9"/>
      <color theme="1"/>
      <name val="Arial"/>
      <family val="2"/>
    </font>
    <font>
      <sz val="8"/>
      <color indexed="81"/>
      <name val="Tahoma"/>
      <family val="2"/>
    </font>
    <font>
      <b/>
      <u/>
      <sz val="12"/>
      <name val="Arial"/>
      <family val="2"/>
    </font>
    <font>
      <b/>
      <sz val="11"/>
      <color rgb="FF7030A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3" tint="-0.249977111117893"/>
      <name val="Arial"/>
      <family val="2"/>
    </font>
    <font>
      <sz val="14"/>
      <name val="Arial"/>
      <family val="2"/>
    </font>
    <font>
      <sz val="48"/>
      <name val="Arial"/>
      <family val="2"/>
    </font>
    <font>
      <b/>
      <i/>
      <sz val="9"/>
      <color rgb="FF0070C0"/>
      <name val="Arial"/>
      <family val="2"/>
    </font>
    <font>
      <b/>
      <i/>
      <sz val="9"/>
      <color theme="3" tint="-0.249977111117893"/>
      <name val="Arial"/>
      <family val="2"/>
    </font>
    <font>
      <b/>
      <i/>
      <sz val="9"/>
      <color theme="1"/>
      <name val="Arial"/>
      <family val="2"/>
    </font>
    <font>
      <u/>
      <sz val="11"/>
      <color theme="1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11"/>
      <color theme="3"/>
      <name val="Arial"/>
      <family val="2"/>
    </font>
    <font>
      <sz val="9"/>
      <color theme="3"/>
      <name val="Arial"/>
      <family val="2"/>
    </font>
    <font>
      <sz val="10"/>
      <color theme="7"/>
      <name val="Arial"/>
      <family val="2"/>
    </font>
    <font>
      <b/>
      <sz val="10"/>
      <color theme="7"/>
      <name val="Arial"/>
      <family val="2"/>
    </font>
    <font>
      <u val="double"/>
      <sz val="10"/>
      <color theme="3"/>
      <name val="Arial"/>
      <family val="2"/>
    </font>
    <font>
      <u/>
      <sz val="10"/>
      <color theme="3"/>
      <name val="Arial"/>
      <family val="2"/>
    </font>
    <font>
      <b/>
      <i/>
      <sz val="10"/>
      <color theme="1"/>
      <name val="Arial"/>
      <family val="2"/>
    </font>
    <font>
      <sz val="11"/>
      <color theme="6"/>
      <name val="Arial"/>
      <family val="2"/>
    </font>
    <font>
      <sz val="10"/>
      <color theme="6"/>
      <name val="Arial"/>
      <family val="2"/>
    </font>
    <font>
      <b/>
      <sz val="10"/>
      <color theme="6"/>
      <name val="Arial"/>
      <family val="2"/>
    </font>
    <font>
      <b/>
      <sz val="10"/>
      <color theme="0"/>
      <name val="Arial"/>
      <family val="2"/>
    </font>
    <font>
      <sz val="11"/>
      <color rgb="FFFFC000"/>
      <name val="Arial"/>
      <family val="2"/>
    </font>
    <font>
      <sz val="11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u/>
      <sz val="10"/>
      <color rgb="FFFF0000"/>
      <name val="Arial"/>
      <family val="2"/>
    </font>
    <font>
      <b/>
      <i/>
      <sz val="11"/>
      <color theme="1"/>
      <name val="Arial"/>
      <family val="2"/>
    </font>
    <font>
      <sz val="11"/>
      <color rgb="FFFF33CC"/>
      <name val="Arial"/>
      <family val="2"/>
    </font>
    <font>
      <sz val="10"/>
      <color rgb="FFFF33CC"/>
      <name val="Arial"/>
      <family val="2"/>
    </font>
    <font>
      <sz val="9"/>
      <color rgb="FFFF33CC"/>
      <name val="Arial"/>
      <family val="2"/>
    </font>
    <font>
      <sz val="11"/>
      <color theme="7"/>
      <name val="Arial"/>
      <family val="2"/>
    </font>
    <font>
      <sz val="9"/>
      <color theme="7"/>
      <name val="Arial"/>
      <family val="2"/>
    </font>
    <font>
      <sz val="11"/>
      <color theme="0" tint="-0.249977111117893"/>
      <name val="Arial"/>
      <family val="2"/>
    </font>
    <font>
      <sz val="9"/>
      <color rgb="FF7030A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b/>
      <sz val="9"/>
      <name val="Arial"/>
      <family val="2"/>
    </font>
    <font>
      <b/>
      <sz val="10"/>
      <color theme="0" tint="-4.9989318521683403E-2"/>
      <name val="Arial"/>
      <family val="2"/>
    </font>
    <font>
      <sz val="11"/>
      <color theme="0"/>
      <name val="Arial"/>
      <family val="2"/>
    </font>
    <font>
      <sz val="10"/>
      <color rgb="FFFF00FF"/>
      <name val="Arial"/>
      <family val="2"/>
    </font>
    <font>
      <b/>
      <sz val="10"/>
      <color theme="9" tint="-0.499984740745262"/>
      <name val="Arial"/>
      <family val="2"/>
    </font>
    <font>
      <sz val="10"/>
      <color theme="3" tint="0.39997558519241921"/>
      <name val="Arial"/>
      <family val="2"/>
    </font>
    <font>
      <sz val="10"/>
      <color theme="2" tint="-0.499984740745262"/>
      <name val="Arial"/>
      <family val="2"/>
    </font>
    <font>
      <b/>
      <sz val="10"/>
      <name val="Wingdings"/>
      <charset val="2"/>
    </font>
    <font>
      <b/>
      <sz val="16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9"/>
      <color rgb="FFFF0000"/>
      <name val="Arial"/>
      <family val="2"/>
    </font>
    <font>
      <sz val="11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theme="3" tint="-0.249977111117893"/>
      <name val="Arial"/>
      <family val="2"/>
    </font>
    <font>
      <b/>
      <sz val="9"/>
      <color rgb="FF0070C0"/>
      <name val="Arial"/>
      <family val="2"/>
    </font>
    <font>
      <b/>
      <sz val="11"/>
      <color rgb="FFFF0000"/>
      <name val="Arial"/>
      <family val="2"/>
    </font>
    <font>
      <b/>
      <sz val="10"/>
      <color theme="0" tint="-0.499984740745262"/>
      <name val="Arial"/>
      <family val="2"/>
    </font>
    <font>
      <sz val="11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sz val="7"/>
      <color theme="0" tint="-0.34998626667073579"/>
      <name val="Arial"/>
      <family val="2"/>
    </font>
    <font>
      <u val="double"/>
      <sz val="11"/>
      <color theme="1"/>
      <name val="Arial"/>
      <family val="2"/>
    </font>
    <font>
      <b/>
      <u val="double"/>
      <sz val="10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u/>
      <sz val="11"/>
      <color rgb="FFFF0000"/>
      <name val="Arial"/>
      <family val="2"/>
    </font>
    <font>
      <b/>
      <u/>
      <sz val="11"/>
      <color theme="1"/>
      <name val="Arial"/>
      <family val="2"/>
    </font>
    <font>
      <i/>
      <sz val="11"/>
      <color rgb="FFFF0000"/>
      <name val="Arial"/>
      <family val="2"/>
    </font>
    <font>
      <strike/>
      <sz val="11"/>
      <color theme="1"/>
      <name val="Arial"/>
      <family val="2"/>
    </font>
    <font>
      <b/>
      <sz val="11"/>
      <color rgb="FF0070C0"/>
      <name val="Arial"/>
      <family val="2"/>
    </font>
    <font>
      <sz val="9"/>
      <color theme="0" tint="-0.249977111117893"/>
      <name val="Arial"/>
      <family val="2"/>
    </font>
    <font>
      <b/>
      <sz val="18"/>
      <color theme="0"/>
      <name val="Arial"/>
      <family val="2"/>
    </font>
    <font>
      <b/>
      <sz val="16"/>
      <color rgb="FFFF0000"/>
      <name val="Arial"/>
      <family val="2"/>
    </font>
    <font>
      <b/>
      <sz val="16"/>
      <color rgb="FF0070C0"/>
      <name val="Arial"/>
      <family val="2"/>
    </font>
    <font>
      <u/>
      <sz val="10"/>
      <color rgb="FF0070C0"/>
      <name val="Arial"/>
      <family val="2"/>
    </font>
    <font>
      <b/>
      <sz val="16"/>
      <color theme="3"/>
      <name val="Arial"/>
      <family val="2"/>
    </font>
    <font>
      <b/>
      <sz val="9"/>
      <color theme="3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DECD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BFD9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medium">
        <color rgb="FF0070C0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theme="6" tint="-0.24994659260841701"/>
      </top>
      <bottom/>
      <diagonal/>
    </border>
    <border>
      <left style="dotted">
        <color auto="1"/>
      </left>
      <right style="dotted">
        <color auto="1"/>
      </right>
      <top/>
      <bottom style="medium">
        <color theme="6" tint="-0.24994659260841701"/>
      </bottom>
      <diagonal/>
    </border>
    <border>
      <left style="dotted">
        <color auto="1"/>
      </left>
      <right style="dotted">
        <color auto="1"/>
      </right>
      <top style="medium">
        <color rgb="FF0070C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dotted">
        <color auto="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 style="dotted">
        <color auto="1"/>
      </left>
      <right style="medium">
        <color rgb="FF0070C0"/>
      </right>
      <top style="medium">
        <color rgb="FF0070C0"/>
      </top>
      <bottom/>
      <diagonal/>
    </border>
    <border>
      <left style="dotted">
        <color auto="1"/>
      </left>
      <right style="medium">
        <color rgb="FF0070C0"/>
      </right>
      <top/>
      <bottom style="medium">
        <color rgb="FF0070C0"/>
      </bottom>
      <diagonal/>
    </border>
    <border>
      <left style="dotted">
        <color auto="1"/>
      </left>
      <right style="medium">
        <color rgb="FF0070C0"/>
      </right>
      <top/>
      <bottom/>
      <diagonal/>
    </border>
    <border>
      <left style="medium">
        <color rgb="FF0070C0"/>
      </left>
      <right style="dotted">
        <color auto="1"/>
      </right>
      <top style="medium">
        <color rgb="FF0070C0"/>
      </top>
      <bottom/>
      <diagonal/>
    </border>
    <border>
      <left style="medium">
        <color rgb="FF0070C0"/>
      </left>
      <right style="dotted">
        <color auto="1"/>
      </right>
      <top/>
      <bottom style="medium">
        <color rgb="FF0070C0"/>
      </bottom>
      <diagonal/>
    </border>
    <border>
      <left style="medium">
        <color rgb="FF0070C0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medium">
        <color auto="1"/>
      </right>
      <top style="medium">
        <color indexed="64"/>
      </top>
      <bottom/>
      <diagonal/>
    </border>
    <border>
      <left style="dotted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/>
      <diagonal/>
    </border>
    <border>
      <left style="medium">
        <color indexed="64"/>
      </left>
      <right style="dotted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6" tint="-0.24994659260841701"/>
      </left>
      <right style="dotted">
        <color auto="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dotted">
        <color auto="1"/>
      </right>
      <top/>
      <bottom style="medium">
        <color theme="6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19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13" borderId="68" applyNumberFormat="0" applyAlignment="0">
      <protection locked="0"/>
    </xf>
    <xf numFmtId="171" fontId="40" fillId="0" borderId="0" applyFont="0" applyFill="0" applyBorder="0" applyAlignment="0" applyProtection="0"/>
    <xf numFmtId="0" fontId="29" fillId="14" borderId="0" applyNumberFormat="0" applyFont="0" applyBorder="0" applyAlignment="0" applyProtection="0"/>
    <xf numFmtId="0" fontId="29" fillId="15" borderId="0" applyNumberFormat="0" applyFont="0" applyBorder="0" applyAlignment="0" applyProtection="0"/>
    <xf numFmtId="14" fontId="40" fillId="13" borderId="14" applyFont="0" applyFill="0" applyBorder="0" applyAlignment="0" applyProtection="0">
      <alignment vertical="center"/>
      <protection locked="0"/>
    </xf>
    <xf numFmtId="0" fontId="29" fillId="13" borderId="68" applyNumberFormat="0" applyAlignment="0">
      <protection locked="0"/>
    </xf>
    <xf numFmtId="0" fontId="33" fillId="13" borderId="14" applyNumberFormat="0" applyFont="0" applyAlignment="0">
      <protection locked="0"/>
    </xf>
    <xf numFmtId="0" fontId="40" fillId="0" borderId="0" applyNumberFormat="0" applyFont="0" applyBorder="0" applyAlignment="0"/>
    <xf numFmtId="0" fontId="40" fillId="16" borderId="0" applyNumberFormat="0" applyFont="0" applyBorder="0" applyAlignment="0" applyProtection="0"/>
    <xf numFmtId="0" fontId="40" fillId="0" borderId="0" applyBorder="0">
      <alignment vertical="center"/>
    </xf>
    <xf numFmtId="2" fontId="40" fillId="0" borderId="0" applyFont="0" applyFill="0" applyBorder="0" applyAlignment="0" applyProtection="0"/>
    <xf numFmtId="49" fontId="40" fillId="0" borderId="0" applyFont="0" applyFill="0" applyBorder="0" applyAlignment="0" applyProtection="0">
      <alignment vertical="center"/>
    </xf>
    <xf numFmtId="172" fontId="40" fillId="0" borderId="0" applyFont="0" applyFill="0" applyBorder="0" applyAlignment="0" applyProtection="0"/>
    <xf numFmtId="0" fontId="21" fillId="15" borderId="0" applyNumberFormat="0" applyBorder="0" applyAlignment="0" applyProtection="0"/>
    <xf numFmtId="0" fontId="40" fillId="0" borderId="0" applyBorder="0">
      <alignment vertical="center"/>
    </xf>
  </cellStyleXfs>
  <cellXfs count="1576">
    <xf numFmtId="0" fontId="0" fillId="0" borderId="0" xfId="0"/>
    <xf numFmtId="0" fontId="30" fillId="0" borderId="0" xfId="0" applyFont="1"/>
    <xf numFmtId="0" fontId="0" fillId="0" borderId="4" xfId="0" applyBorder="1" applyProtection="1">
      <protection hidden="1"/>
    </xf>
    <xf numFmtId="0" fontId="0" fillId="0" borderId="0" xfId="0" applyProtection="1">
      <protection hidden="1"/>
    </xf>
    <xf numFmtId="0" fontId="0" fillId="0" borderId="5" xfId="0" applyBorder="1" applyProtection="1">
      <protection hidden="1"/>
    </xf>
    <xf numFmtId="0" fontId="34" fillId="0" borderId="0" xfId="0" applyFont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Alignment="1" applyProtection="1">
      <alignment horizontal="right"/>
      <protection hidden="1"/>
    </xf>
    <xf numFmtId="0" fontId="38" fillId="0" borderId="0" xfId="0" applyFont="1"/>
    <xf numFmtId="0" fontId="36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40" fillId="0" borderId="5" xfId="0" applyFont="1" applyBorder="1" applyProtection="1">
      <protection hidden="1"/>
    </xf>
    <xf numFmtId="0" fontId="41" fillId="0" borderId="0" xfId="0" applyFont="1" applyAlignment="1" applyProtection="1">
      <alignment vertical="top"/>
      <protection hidden="1"/>
    </xf>
    <xf numFmtId="0" fontId="41" fillId="0" borderId="5" xfId="0" applyFont="1" applyBorder="1" applyAlignment="1" applyProtection="1">
      <alignment vertical="top"/>
      <protection hidden="1"/>
    </xf>
    <xf numFmtId="0" fontId="41" fillId="0" borderId="0" xfId="0" applyFont="1" applyProtection="1">
      <protection hidden="1"/>
    </xf>
    <xf numFmtId="0" fontId="35" fillId="0" borderId="0" xfId="0" applyFont="1" applyProtection="1">
      <protection hidden="1"/>
    </xf>
    <xf numFmtId="0" fontId="28" fillId="0" borderId="0" xfId="0" applyFont="1" applyAlignment="1" applyProtection="1">
      <alignment horizontal="right"/>
      <protection hidden="1"/>
    </xf>
    <xf numFmtId="0" fontId="40" fillId="0" borderId="0" xfId="0" applyFont="1"/>
    <xf numFmtId="0" fontId="0" fillId="0" borderId="5" xfId="0" applyBorder="1"/>
    <xf numFmtId="0" fontId="0" fillId="0" borderId="4" xfId="0" applyBorder="1"/>
    <xf numFmtId="0" fontId="0" fillId="0" borderId="2" xfId="0" applyBorder="1"/>
    <xf numFmtId="0" fontId="41" fillId="0" borderId="2" xfId="0" applyFont="1" applyBorder="1" applyAlignment="1" applyProtection="1">
      <alignment horizontal="center" vertical="top"/>
      <protection hidden="1"/>
    </xf>
    <xf numFmtId="0" fontId="28" fillId="0" borderId="6" xfId="0" applyFont="1" applyBorder="1" applyProtection="1">
      <protection hidden="1"/>
    </xf>
    <xf numFmtId="0" fontId="28" fillId="0" borderId="7" xfId="0" applyFont="1" applyBorder="1" applyProtection="1">
      <protection hidden="1"/>
    </xf>
    <xf numFmtId="0" fontId="28" fillId="0" borderId="4" xfId="0" applyFont="1" applyBorder="1" applyProtection="1">
      <protection hidden="1"/>
    </xf>
    <xf numFmtId="2" fontId="40" fillId="0" borderId="7" xfId="0" applyNumberFormat="1" applyFont="1" applyBorder="1" applyProtection="1">
      <protection hidden="1"/>
    </xf>
    <xf numFmtId="0" fontId="28" fillId="0" borderId="7" xfId="0" applyFont="1" applyBorder="1" applyAlignment="1" applyProtection="1">
      <alignment horizontal="right"/>
      <protection hidden="1"/>
    </xf>
    <xf numFmtId="2" fontId="28" fillId="0" borderId="7" xfId="0" applyNumberFormat="1" applyFont="1" applyBorder="1" applyAlignment="1" applyProtection="1">
      <alignment horizontal="right"/>
      <protection hidden="1"/>
    </xf>
    <xf numFmtId="2" fontId="40" fillId="0" borderId="0" xfId="0" applyNumberFormat="1" applyFont="1" applyProtection="1">
      <protection hidden="1"/>
    </xf>
    <xf numFmtId="0" fontId="28" fillId="0" borderId="5" xfId="0" applyFont="1" applyBorder="1" applyProtection="1">
      <protection hidden="1"/>
    </xf>
    <xf numFmtId="0" fontId="0" fillId="0" borderId="4" xfId="0" applyBorder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39" fillId="0" borderId="0" xfId="0" applyFont="1" applyProtection="1">
      <protection hidden="1"/>
    </xf>
    <xf numFmtId="0" fontId="50" fillId="0" borderId="0" xfId="0" applyFont="1"/>
    <xf numFmtId="0" fontId="0" fillId="2" borderId="0" xfId="0" applyFill="1" applyProtection="1">
      <protection hidden="1"/>
    </xf>
    <xf numFmtId="0" fontId="35" fillId="2" borderId="0" xfId="0" applyFont="1" applyFill="1" applyProtection="1">
      <protection hidden="1"/>
    </xf>
    <xf numFmtId="0" fontId="28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28" fillId="8" borderId="0" xfId="0" applyFont="1" applyFill="1" applyAlignment="1" applyProtection="1">
      <alignment horizontal="right"/>
      <protection hidden="1"/>
    </xf>
    <xf numFmtId="0" fontId="29" fillId="0" borderId="4" xfId="0" applyFont="1" applyBorder="1"/>
    <xf numFmtId="0" fontId="53" fillId="0" borderId="0" xfId="0" applyFont="1"/>
    <xf numFmtId="0" fontId="29" fillId="0" borderId="0" xfId="0" applyFont="1"/>
    <xf numFmtId="0" fontId="29" fillId="0" borderId="5" xfId="0" applyFont="1" applyBorder="1"/>
    <xf numFmtId="0" fontId="60" fillId="0" borderId="0" xfId="0" applyFont="1"/>
    <xf numFmtId="0" fontId="33" fillId="0" borderId="0" xfId="0" applyFont="1"/>
    <xf numFmtId="0" fontId="41" fillId="0" borderId="0" xfId="0" applyFont="1"/>
    <xf numFmtId="0" fontId="33" fillId="0" borderId="5" xfId="0" applyFont="1" applyBorder="1"/>
    <xf numFmtId="0" fontId="46" fillId="0" borderId="0" xfId="0" applyFont="1"/>
    <xf numFmtId="0" fontId="40" fillId="0" borderId="5" xfId="0" applyFont="1" applyBorder="1"/>
    <xf numFmtId="0" fontId="29" fillId="0" borderId="27" xfId="0" applyFont="1" applyBorder="1"/>
    <xf numFmtId="0" fontId="29" fillId="0" borderId="28" xfId="0" applyFont="1" applyBorder="1"/>
    <xf numFmtId="0" fontId="33" fillId="0" borderId="28" xfId="0" applyFont="1" applyBorder="1"/>
    <xf numFmtId="0" fontId="40" fillId="0" borderId="28" xfId="0" applyFont="1" applyBorder="1"/>
    <xf numFmtId="0" fontId="40" fillId="0" borderId="29" xfId="0" applyFont="1" applyBorder="1"/>
    <xf numFmtId="0" fontId="54" fillId="0" borderId="0" xfId="0" applyFont="1"/>
    <xf numFmtId="0" fontId="29" fillId="0" borderId="6" xfId="0" applyFont="1" applyBorder="1"/>
    <xf numFmtId="0" fontId="29" fillId="0" borderId="8" xfId="0" applyFont="1" applyBorder="1"/>
    <xf numFmtId="0" fontId="31" fillId="0" borderId="0" xfId="0" applyFont="1"/>
    <xf numFmtId="0" fontId="61" fillId="0" borderId="0" xfId="0" applyFont="1"/>
    <xf numFmtId="0" fontId="0" fillId="7" borderId="0" xfId="0" applyFill="1"/>
    <xf numFmtId="0" fontId="0" fillId="7" borderId="0" xfId="0" applyFill="1" applyAlignment="1">
      <alignment horizontal="center"/>
    </xf>
    <xf numFmtId="9" fontId="46" fillId="7" borderId="0" xfId="0" applyNumberFormat="1" applyFont="1" applyFill="1"/>
    <xf numFmtId="0" fontId="28" fillId="0" borderId="0" xfId="0" quotePrefix="1" applyFont="1" applyAlignment="1" applyProtection="1">
      <alignment horizontal="left"/>
      <protection hidden="1"/>
    </xf>
    <xf numFmtId="0" fontId="28" fillId="0" borderId="0" xfId="0" applyFont="1" applyAlignment="1" applyProtection="1">
      <alignment horizontal="left"/>
      <protection hidden="1"/>
    </xf>
    <xf numFmtId="0" fontId="41" fillId="2" borderId="0" xfId="0" applyFont="1" applyFill="1" applyAlignment="1" applyProtection="1">
      <alignment vertical="top"/>
      <protection hidden="1"/>
    </xf>
    <xf numFmtId="0" fontId="34" fillId="2" borderId="0" xfId="0" applyFont="1" applyFill="1" applyAlignment="1" applyProtection="1">
      <alignment vertical="center"/>
      <protection hidden="1"/>
    </xf>
    <xf numFmtId="0" fontId="40" fillId="0" borderId="5" xfId="0" applyFont="1" applyBorder="1" applyAlignment="1">
      <alignment horizontal="left" vertical="top"/>
    </xf>
    <xf numFmtId="0" fontId="40" fillId="0" borderId="5" xfId="0" applyFont="1" applyBorder="1" applyAlignment="1">
      <alignment horizontal="left"/>
    </xf>
    <xf numFmtId="2" fontId="28" fillId="0" borderId="17" xfId="0" applyNumberFormat="1" applyFont="1" applyBorder="1" applyAlignment="1" applyProtection="1">
      <alignment horizontal="right"/>
      <protection hidden="1"/>
    </xf>
    <xf numFmtId="14" fontId="51" fillId="0" borderId="0" xfId="0" applyNumberFormat="1" applyFont="1" applyProtection="1">
      <protection hidden="1"/>
    </xf>
    <xf numFmtId="0" fontId="0" fillId="0" borderId="2" xfId="0" applyBorder="1" applyProtection="1">
      <protection hidden="1"/>
    </xf>
    <xf numFmtId="2" fontId="28" fillId="0" borderId="0" xfId="0" applyNumberFormat="1" applyFont="1" applyProtection="1">
      <protection hidden="1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horizontal="left"/>
    </xf>
    <xf numFmtId="0" fontId="29" fillId="6" borderId="0" xfId="0" applyFont="1" applyFill="1" applyAlignment="1">
      <alignment horizontal="center"/>
    </xf>
    <xf numFmtId="0" fontId="53" fillId="0" borderId="4" xfId="0" applyFont="1" applyBorder="1"/>
    <xf numFmtId="0" fontId="53" fillId="9" borderId="15" xfId="0" applyFont="1" applyFill="1" applyBorder="1" applyAlignment="1" applyProtection="1">
      <alignment horizontal="center" vertical="center"/>
      <protection locked="0"/>
    </xf>
    <xf numFmtId="0" fontId="63" fillId="0" borderId="0" xfId="0" applyFont="1"/>
    <xf numFmtId="0" fontId="53" fillId="0" borderId="5" xfId="0" applyFont="1" applyBorder="1"/>
    <xf numFmtId="0" fontId="63" fillId="0" borderId="4" xfId="0" applyFont="1" applyBorder="1"/>
    <xf numFmtId="0" fontId="64" fillId="0" borderId="0" xfId="0" applyFont="1"/>
    <xf numFmtId="0" fontId="63" fillId="0" borderId="5" xfId="0" applyFont="1" applyBorder="1"/>
    <xf numFmtId="0" fontId="32" fillId="9" borderId="15" xfId="0" applyFont="1" applyFill="1" applyBorder="1" applyAlignment="1" applyProtection="1">
      <alignment horizontal="center" vertical="center"/>
      <protection locked="0"/>
    </xf>
    <xf numFmtId="0" fontId="64" fillId="0" borderId="5" xfId="0" applyFont="1" applyBorder="1"/>
    <xf numFmtId="0" fontId="35" fillId="9" borderId="15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vertical="top"/>
    </xf>
    <xf numFmtId="0" fontId="0" fillId="0" borderId="7" xfId="0" applyBorder="1"/>
    <xf numFmtId="0" fontId="33" fillId="0" borderId="7" xfId="0" applyFont="1" applyBorder="1"/>
    <xf numFmtId="0" fontId="65" fillId="0" borderId="0" xfId="0" applyFont="1"/>
    <xf numFmtId="0" fontId="35" fillId="3" borderId="14" xfId="0" applyFont="1" applyFill="1" applyBorder="1" applyAlignment="1" applyProtection="1">
      <alignment horizontal="center"/>
      <protection locked="0"/>
    </xf>
    <xf numFmtId="0" fontId="29" fillId="6" borderId="0" xfId="0" applyFont="1" applyFill="1" applyProtection="1">
      <protection hidden="1"/>
    </xf>
    <xf numFmtId="0" fontId="40" fillId="6" borderId="0" xfId="0" applyFont="1" applyFill="1" applyProtection="1">
      <protection hidden="1"/>
    </xf>
    <xf numFmtId="0" fontId="35" fillId="6" borderId="0" xfId="0" applyFont="1" applyFill="1" applyAlignment="1" applyProtection="1">
      <alignment horizontal="center"/>
      <protection hidden="1"/>
    </xf>
    <xf numFmtId="0" fontId="29" fillId="0" borderId="0" xfId="0" applyFont="1" applyProtection="1">
      <protection hidden="1"/>
    </xf>
    <xf numFmtId="0" fontId="29" fillId="3" borderId="14" xfId="0" applyFont="1" applyFill="1" applyBorder="1" applyProtection="1">
      <protection locked="0"/>
    </xf>
    <xf numFmtId="2" fontId="49" fillId="8" borderId="0" xfId="0" applyNumberFormat="1" applyFont="1" applyFill="1" applyAlignment="1" applyProtection="1">
      <alignment horizontal="center"/>
      <protection hidden="1"/>
    </xf>
    <xf numFmtId="10" fontId="49" fillId="8" borderId="0" xfId="0" applyNumberFormat="1" applyFont="1" applyFill="1" applyAlignment="1" applyProtection="1">
      <alignment horizontal="center"/>
      <protection hidden="1"/>
    </xf>
    <xf numFmtId="165" fontId="49" fillId="8" borderId="0" xfId="0" applyNumberFormat="1" applyFont="1" applyFill="1" applyAlignment="1" applyProtection="1">
      <alignment horizontal="center"/>
      <protection hidden="1"/>
    </xf>
    <xf numFmtId="0" fontId="34" fillId="8" borderId="43" xfId="0" applyFont="1" applyFill="1" applyBorder="1" applyAlignment="1" applyProtection="1">
      <alignment horizontal="center"/>
      <protection hidden="1"/>
    </xf>
    <xf numFmtId="0" fontId="49" fillId="8" borderId="39" xfId="0" applyFont="1" applyFill="1" applyBorder="1" applyProtection="1">
      <protection hidden="1"/>
    </xf>
    <xf numFmtId="0" fontId="56" fillId="8" borderId="41" xfId="0" applyFont="1" applyFill="1" applyBorder="1" applyAlignment="1" applyProtection="1">
      <alignment horizontal="center"/>
      <protection hidden="1"/>
    </xf>
    <xf numFmtId="0" fontId="28" fillId="8" borderId="39" xfId="0" applyFont="1" applyFill="1" applyBorder="1" applyProtection="1">
      <protection hidden="1"/>
    </xf>
    <xf numFmtId="170" fontId="55" fillId="8" borderId="42" xfId="0" applyNumberFormat="1" applyFont="1" applyFill="1" applyBorder="1" applyAlignment="1" applyProtection="1">
      <alignment horizontal="center" vertical="center"/>
      <protection hidden="1"/>
    </xf>
    <xf numFmtId="170" fontId="55" fillId="8" borderId="46" xfId="0" applyNumberFormat="1" applyFont="1" applyFill="1" applyBorder="1" applyAlignment="1" applyProtection="1">
      <alignment horizontal="center" vertical="center"/>
      <protection hidden="1"/>
    </xf>
    <xf numFmtId="2" fontId="45" fillId="8" borderId="39" xfId="0" applyNumberFormat="1" applyFont="1" applyFill="1" applyBorder="1" applyAlignment="1" applyProtection="1">
      <alignment horizontal="center" vertical="center"/>
      <protection hidden="1"/>
    </xf>
    <xf numFmtId="0" fontId="55" fillId="8" borderId="39" xfId="0" applyFont="1" applyFill="1" applyBorder="1" applyAlignment="1" applyProtection="1">
      <alignment horizontal="center" vertical="center"/>
      <protection hidden="1"/>
    </xf>
    <xf numFmtId="2" fontId="55" fillId="8" borderId="39" xfId="0" applyNumberFormat="1" applyFont="1" applyFill="1" applyBorder="1" applyAlignment="1" applyProtection="1">
      <alignment horizontal="center" vertical="center"/>
      <protection hidden="1"/>
    </xf>
    <xf numFmtId="2" fontId="55" fillId="8" borderId="48" xfId="0" applyNumberFormat="1" applyFont="1" applyFill="1" applyBorder="1" applyAlignment="1" applyProtection="1">
      <alignment horizontal="center" vertical="center"/>
      <protection hidden="1"/>
    </xf>
    <xf numFmtId="0" fontId="44" fillId="8" borderId="38" xfId="0" applyFont="1" applyFill="1" applyBorder="1" applyAlignment="1" applyProtection="1">
      <alignment horizontal="center" vertical="center"/>
      <protection hidden="1"/>
    </xf>
    <xf numFmtId="10" fontId="68" fillId="8" borderId="38" xfId="3" applyNumberFormat="1" applyFont="1" applyFill="1" applyBorder="1" applyAlignment="1" applyProtection="1">
      <alignment horizontal="center" vertical="center"/>
      <protection hidden="1"/>
    </xf>
    <xf numFmtId="0" fontId="28" fillId="8" borderId="42" xfId="0" applyFont="1" applyFill="1" applyBorder="1" applyProtection="1">
      <protection hidden="1"/>
    </xf>
    <xf numFmtId="0" fontId="34" fillId="8" borderId="52" xfId="0" applyFont="1" applyFill="1" applyBorder="1" applyAlignment="1" applyProtection="1">
      <alignment horizontal="center"/>
      <protection hidden="1"/>
    </xf>
    <xf numFmtId="0" fontId="34" fillId="8" borderId="54" xfId="0" applyFont="1" applyFill="1" applyBorder="1" applyAlignment="1" applyProtection="1">
      <alignment horizontal="center"/>
      <protection hidden="1"/>
    </xf>
    <xf numFmtId="0" fontId="28" fillId="8" borderId="53" xfId="0" applyFont="1" applyFill="1" applyBorder="1" applyProtection="1">
      <protection hidden="1"/>
    </xf>
    <xf numFmtId="10" fontId="70" fillId="7" borderId="53" xfId="3" applyNumberFormat="1" applyFont="1" applyFill="1" applyBorder="1" applyProtection="1">
      <protection hidden="1"/>
    </xf>
    <xf numFmtId="10" fontId="70" fillId="7" borderId="55" xfId="3" applyNumberFormat="1" applyFont="1" applyFill="1" applyBorder="1" applyProtection="1">
      <protection hidden="1"/>
    </xf>
    <xf numFmtId="10" fontId="68" fillId="7" borderId="38" xfId="3" applyNumberFormat="1" applyFont="1" applyFill="1" applyBorder="1" applyAlignment="1" applyProtection="1">
      <alignment horizontal="center" vertical="center"/>
      <protection hidden="1"/>
    </xf>
    <xf numFmtId="10" fontId="68" fillId="7" borderId="47" xfId="3" applyNumberFormat="1" applyFont="1" applyFill="1" applyBorder="1" applyAlignment="1" applyProtection="1">
      <alignment horizontal="center" vertical="center"/>
      <protection hidden="1"/>
    </xf>
    <xf numFmtId="10" fontId="69" fillId="7" borderId="41" xfId="3" applyNumberFormat="1" applyFont="1" applyFill="1" applyBorder="1" applyAlignment="1" applyProtection="1">
      <alignment horizontal="center"/>
      <protection hidden="1"/>
    </xf>
    <xf numFmtId="10" fontId="69" fillId="7" borderId="45" xfId="3" applyNumberFormat="1" applyFont="1" applyFill="1" applyBorder="1" applyAlignment="1" applyProtection="1">
      <alignment horizontal="center"/>
      <protection hidden="1"/>
    </xf>
    <xf numFmtId="0" fontId="72" fillId="0" borderId="0" xfId="0" applyFont="1"/>
    <xf numFmtId="0" fontId="73" fillId="0" borderId="0" xfId="0" applyFont="1" applyAlignment="1">
      <alignment vertical="top"/>
    </xf>
    <xf numFmtId="0" fontId="0" fillId="11" borderId="0" xfId="0" applyFill="1" applyProtection="1">
      <protection hidden="1"/>
    </xf>
    <xf numFmtId="0" fontId="74" fillId="11" borderId="0" xfId="0" applyFont="1" applyFill="1" applyProtection="1">
      <protection hidden="1"/>
    </xf>
    <xf numFmtId="0" fontId="74" fillId="10" borderId="66" xfId="0" applyFont="1" applyFill="1" applyBorder="1" applyAlignment="1" applyProtection="1">
      <alignment horizontal="center"/>
      <protection hidden="1"/>
    </xf>
    <xf numFmtId="0" fontId="74" fillId="10" borderId="37" xfId="0" applyFont="1" applyFill="1" applyBorder="1" applyAlignment="1" applyProtection="1">
      <alignment horizontal="center"/>
      <protection hidden="1"/>
    </xf>
    <xf numFmtId="0" fontId="74" fillId="10" borderId="13" xfId="0" applyFont="1" applyFill="1" applyBorder="1" applyAlignment="1" applyProtection="1">
      <alignment horizontal="center"/>
      <protection hidden="1"/>
    </xf>
    <xf numFmtId="0" fontId="74" fillId="7" borderId="14" xfId="0" applyFont="1" applyFill="1" applyBorder="1" applyAlignment="1" applyProtection="1">
      <alignment horizontal="center"/>
      <protection hidden="1"/>
    </xf>
    <xf numFmtId="0" fontId="74" fillId="11" borderId="59" xfId="0" applyFont="1" applyFill="1" applyBorder="1" applyProtection="1">
      <protection hidden="1"/>
    </xf>
    <xf numFmtId="0" fontId="74" fillId="11" borderId="58" xfId="0" applyFont="1" applyFill="1" applyBorder="1" applyProtection="1">
      <protection hidden="1"/>
    </xf>
    <xf numFmtId="0" fontId="74" fillId="11" borderId="60" xfId="0" applyFont="1" applyFill="1" applyBorder="1" applyProtection="1">
      <protection hidden="1"/>
    </xf>
    <xf numFmtId="0" fontId="74" fillId="11" borderId="61" xfId="0" applyFont="1" applyFill="1" applyBorder="1" applyProtection="1">
      <protection hidden="1"/>
    </xf>
    <xf numFmtId="0" fontId="74" fillId="11" borderId="62" xfId="0" applyFont="1" applyFill="1" applyBorder="1" applyProtection="1">
      <protection hidden="1"/>
    </xf>
    <xf numFmtId="0" fontId="74" fillId="11" borderId="63" xfId="0" applyFont="1" applyFill="1" applyBorder="1" applyProtection="1">
      <protection hidden="1"/>
    </xf>
    <xf numFmtId="0" fontId="74" fillId="10" borderId="3" xfId="0" applyFont="1" applyFill="1" applyBorder="1" applyAlignment="1" applyProtection="1">
      <alignment horizontal="center"/>
      <protection hidden="1"/>
    </xf>
    <xf numFmtId="0" fontId="75" fillId="11" borderId="0" xfId="0" applyFont="1" applyFill="1" applyProtection="1">
      <protection hidden="1"/>
    </xf>
    <xf numFmtId="0" fontId="74" fillId="11" borderId="21" xfId="0" applyFont="1" applyFill="1" applyBorder="1" applyProtection="1">
      <protection hidden="1"/>
    </xf>
    <xf numFmtId="0" fontId="74" fillId="11" borderId="7" xfId="0" applyFont="1" applyFill="1" applyBorder="1" applyProtection="1">
      <protection hidden="1"/>
    </xf>
    <xf numFmtId="0" fontId="74" fillId="11" borderId="21" xfId="0" applyFont="1" applyFill="1" applyBorder="1" applyAlignment="1" applyProtection="1">
      <alignment horizontal="center"/>
      <protection hidden="1"/>
    </xf>
    <xf numFmtId="0" fontId="74" fillId="11" borderId="7" xfId="0" applyFont="1" applyFill="1" applyBorder="1" applyAlignment="1" applyProtection="1">
      <alignment horizontal="center"/>
      <protection hidden="1"/>
    </xf>
    <xf numFmtId="0" fontId="74" fillId="11" borderId="19" xfId="0" applyFont="1" applyFill="1" applyBorder="1" applyProtection="1">
      <protection hidden="1"/>
    </xf>
    <xf numFmtId="0" fontId="74" fillId="0" borderId="0" xfId="0" applyFont="1" applyProtection="1">
      <protection hidden="1"/>
    </xf>
    <xf numFmtId="0" fontId="74" fillId="0" borderId="19" xfId="0" applyFont="1" applyBorder="1" applyProtection="1">
      <protection hidden="1"/>
    </xf>
    <xf numFmtId="0" fontId="74" fillId="11" borderId="0" xfId="0" applyFont="1" applyFill="1" applyAlignment="1" applyProtection="1">
      <alignment horizontal="center"/>
      <protection hidden="1"/>
    </xf>
    <xf numFmtId="0" fontId="74" fillId="6" borderId="19" xfId="0" applyFont="1" applyFill="1" applyBorder="1" applyProtection="1">
      <protection hidden="1"/>
    </xf>
    <xf numFmtId="0" fontId="76" fillId="11" borderId="0" xfId="0" applyFont="1" applyFill="1" applyProtection="1">
      <protection hidden="1"/>
    </xf>
    <xf numFmtId="0" fontId="74" fillId="11" borderId="25" xfId="0" applyFont="1" applyFill="1" applyBorder="1" applyProtection="1">
      <protection hidden="1"/>
    </xf>
    <xf numFmtId="0" fontId="74" fillId="7" borderId="37" xfId="0" applyFont="1" applyFill="1" applyBorder="1" applyProtection="1">
      <protection hidden="1"/>
    </xf>
    <xf numFmtId="0" fontId="77" fillId="11" borderId="0" xfId="0" applyFont="1" applyFill="1" applyProtection="1">
      <protection hidden="1"/>
    </xf>
    <xf numFmtId="0" fontId="75" fillId="7" borderId="19" xfId="0" applyFont="1" applyFill="1" applyBorder="1" applyProtection="1">
      <protection hidden="1"/>
    </xf>
    <xf numFmtId="0" fontId="78" fillId="11" borderId="0" xfId="0" applyFont="1" applyFill="1" applyProtection="1">
      <protection hidden="1"/>
    </xf>
    <xf numFmtId="0" fontId="79" fillId="11" borderId="0" xfId="0" applyFont="1" applyFill="1" applyProtection="1">
      <protection hidden="1"/>
    </xf>
    <xf numFmtId="0" fontId="74" fillId="12" borderId="0" xfId="0" applyFont="1" applyFill="1" applyProtection="1">
      <protection hidden="1"/>
    </xf>
    <xf numFmtId="0" fontId="74" fillId="12" borderId="19" xfId="0" applyFont="1" applyFill="1" applyBorder="1" applyProtection="1">
      <protection hidden="1"/>
    </xf>
    <xf numFmtId="0" fontId="74" fillId="12" borderId="14" xfId="0" applyFont="1" applyFill="1" applyBorder="1" applyAlignment="1" applyProtection="1">
      <alignment horizontal="center"/>
      <protection hidden="1"/>
    </xf>
    <xf numFmtId="0" fontId="80" fillId="11" borderId="0" xfId="0" applyFont="1" applyFill="1" applyProtection="1">
      <protection hidden="1"/>
    </xf>
    <xf numFmtId="0" fontId="81" fillId="11" borderId="0" xfId="0" applyFont="1" applyFill="1" applyProtection="1">
      <protection hidden="1"/>
    </xf>
    <xf numFmtId="0" fontId="75" fillId="11" borderId="67" xfId="0" applyFont="1" applyFill="1" applyBorder="1" applyProtection="1">
      <protection hidden="1"/>
    </xf>
    <xf numFmtId="0" fontId="83" fillId="0" borderId="0" xfId="0" applyFont="1"/>
    <xf numFmtId="0" fontId="42" fillId="0" borderId="0" xfId="1" applyBorder="1" applyAlignment="1" applyProtection="1"/>
    <xf numFmtId="0" fontId="90" fillId="6" borderId="0" xfId="1" applyFont="1" applyFill="1" applyAlignment="1" applyProtection="1"/>
    <xf numFmtId="0" fontId="33" fillId="2" borderId="7" xfId="0" applyFont="1" applyFill="1" applyBorder="1" applyProtection="1">
      <protection hidden="1"/>
    </xf>
    <xf numFmtId="0" fontId="33" fillId="2" borderId="8" xfId="0" applyFont="1" applyFill="1" applyBorder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0" fillId="0" borderId="3" xfId="0" applyBorder="1"/>
    <xf numFmtId="0" fontId="0" fillId="0" borderId="18" xfId="0" applyBorder="1"/>
    <xf numFmtId="14" fontId="92" fillId="0" borderId="0" xfId="0" applyNumberFormat="1" applyFont="1"/>
    <xf numFmtId="0" fontId="45" fillId="8" borderId="40" xfId="0" applyFont="1" applyFill="1" applyBorder="1" applyAlignment="1" applyProtection="1">
      <alignment horizontal="center"/>
      <protection hidden="1"/>
    </xf>
    <xf numFmtId="0" fontId="45" fillId="8" borderId="44" xfId="0" applyFont="1" applyFill="1" applyBorder="1" applyAlignment="1" applyProtection="1">
      <alignment horizontal="center"/>
      <protection hidden="1"/>
    </xf>
    <xf numFmtId="0" fontId="40" fillId="2" borderId="6" xfId="0" applyFont="1" applyFill="1" applyBorder="1" applyProtection="1">
      <protection hidden="1"/>
    </xf>
    <xf numFmtId="0" fontId="0" fillId="0" borderId="14" xfId="0" applyBorder="1"/>
    <xf numFmtId="0" fontId="34" fillId="0" borderId="1" xfId="0" applyFont="1" applyBorder="1"/>
    <xf numFmtId="0" fontId="0" fillId="0" borderId="12" xfId="0" applyBorder="1"/>
    <xf numFmtId="0" fontId="0" fillId="0" borderId="20" xfId="0" applyBorder="1"/>
    <xf numFmtId="0" fontId="0" fillId="0" borderId="13" xfId="0" applyBorder="1"/>
    <xf numFmtId="179" fontId="0" fillId="16" borderId="12" xfId="0" applyNumberFormat="1" applyFill="1" applyBorder="1"/>
    <xf numFmtId="179" fontId="0" fillId="16" borderId="15" xfId="0" applyNumberFormat="1" applyFill="1" applyBorder="1"/>
    <xf numFmtId="179" fontId="0" fillId="16" borderId="8" xfId="0" applyNumberFormat="1" applyFill="1" applyBorder="1"/>
    <xf numFmtId="179" fontId="0" fillId="16" borderId="14" xfId="0" applyNumberFormat="1" applyFill="1" applyBorder="1"/>
    <xf numFmtId="0" fontId="0" fillId="0" borderId="6" xfId="0" applyBorder="1"/>
    <xf numFmtId="0" fontId="0" fillId="0" borderId="8" xfId="0" applyBorder="1"/>
    <xf numFmtId="0" fontId="0" fillId="16" borderId="14" xfId="0" applyFill="1" applyBorder="1"/>
    <xf numFmtId="0" fontId="0" fillId="16" borderId="14" xfId="0" applyFill="1" applyBorder="1" applyAlignment="1">
      <alignment wrapText="1"/>
    </xf>
    <xf numFmtId="0" fontId="0" fillId="7" borderId="14" xfId="0" applyFill="1" applyBorder="1"/>
    <xf numFmtId="1" fontId="0" fillId="0" borderId="14" xfId="0" applyNumberFormat="1" applyBorder="1"/>
    <xf numFmtId="2" fontId="0" fillId="0" borderId="14" xfId="0" applyNumberFormat="1" applyBorder="1"/>
    <xf numFmtId="10" fontId="0" fillId="0" borderId="14" xfId="3" applyNumberFormat="1" applyFont="1" applyBorder="1"/>
    <xf numFmtId="0" fontId="0" fillId="7" borderId="35" xfId="0" applyFill="1" applyBorder="1"/>
    <xf numFmtId="1" fontId="0" fillId="0" borderId="35" xfId="0" applyNumberFormat="1" applyBorder="1"/>
    <xf numFmtId="2" fontId="0" fillId="0" borderId="35" xfId="0" applyNumberFormat="1" applyBorder="1"/>
    <xf numFmtId="0" fontId="0" fillId="0" borderId="35" xfId="0" applyBorder="1"/>
    <xf numFmtId="10" fontId="0" fillId="0" borderId="35" xfId="3" applyNumberFormat="1" applyFont="1" applyBorder="1"/>
    <xf numFmtId="0" fontId="0" fillId="7" borderId="21" xfId="0" applyFill="1" applyBorder="1" applyAlignment="1">
      <alignment wrapText="1"/>
    </xf>
    <xf numFmtId="1" fontId="0" fillId="0" borderId="21" xfId="0" applyNumberFormat="1" applyBorder="1"/>
    <xf numFmtId="0" fontId="0" fillId="0" borderId="21" xfId="0" applyBorder="1"/>
    <xf numFmtId="9" fontId="0" fillId="0" borderId="21" xfId="0" applyNumberFormat="1" applyBorder="1"/>
    <xf numFmtId="0" fontId="97" fillId="0" borderId="21" xfId="0" applyFont="1" applyBorder="1"/>
    <xf numFmtId="0" fontId="97" fillId="0" borderId="18" xfId="0" applyFont="1" applyBorder="1"/>
    <xf numFmtId="0" fontId="97" fillId="0" borderId="13" xfId="0" applyFont="1" applyBorder="1"/>
    <xf numFmtId="0" fontId="0" fillId="0" borderId="76" xfId="0" applyBorder="1"/>
    <xf numFmtId="0" fontId="0" fillId="0" borderId="74" xfId="0" applyBorder="1"/>
    <xf numFmtId="179" fontId="0" fillId="0" borderId="14" xfId="0" applyNumberFormat="1" applyBorder="1"/>
    <xf numFmtId="0" fontId="0" fillId="7" borderId="74" xfId="0" applyFill="1" applyBorder="1" applyAlignment="1">
      <alignment wrapText="1"/>
    </xf>
    <xf numFmtId="177" fontId="0" fillId="6" borderId="12" xfId="0" applyNumberFormat="1" applyFill="1" applyBorder="1" applyAlignment="1">
      <alignment horizontal="center"/>
    </xf>
    <xf numFmtId="177" fontId="0" fillId="16" borderId="24" xfId="0" applyNumberFormat="1" applyFill="1" applyBorder="1" applyAlignment="1">
      <alignment horizontal="center"/>
    </xf>
    <xf numFmtId="0" fontId="0" fillId="6" borderId="32" xfId="0" applyFill="1" applyBorder="1"/>
    <xf numFmtId="0" fontId="0" fillId="6" borderId="32" xfId="0" applyFill="1" applyBorder="1" applyAlignment="1">
      <alignment wrapText="1"/>
    </xf>
    <xf numFmtId="44" fontId="0" fillId="6" borderId="14" xfId="2" applyFont="1" applyFill="1" applyBorder="1" applyProtection="1"/>
    <xf numFmtId="44" fontId="0" fillId="18" borderId="14" xfId="2" applyFont="1" applyFill="1" applyBorder="1" applyProtection="1"/>
    <xf numFmtId="173" fontId="0" fillId="6" borderId="14" xfId="0" applyNumberFormat="1" applyFill="1" applyBorder="1" applyAlignment="1">
      <alignment horizontal="center"/>
    </xf>
    <xf numFmtId="177" fontId="0" fillId="7" borderId="12" xfId="0" applyNumberFormat="1" applyFill="1" applyBorder="1" applyAlignment="1">
      <alignment horizontal="center"/>
    </xf>
    <xf numFmtId="44" fontId="0" fillId="18" borderId="2" xfId="2" applyFont="1" applyFill="1" applyBorder="1" applyProtection="1"/>
    <xf numFmtId="44" fontId="0" fillId="18" borderId="12" xfId="2" applyFont="1" applyFill="1" applyBorder="1" applyProtection="1"/>
    <xf numFmtId="44" fontId="34" fillId="16" borderId="34" xfId="2" applyFont="1" applyFill="1" applyBorder="1" applyAlignment="1" applyProtection="1">
      <alignment horizontal="center"/>
    </xf>
    <xf numFmtId="44" fontId="34" fillId="16" borderId="35" xfId="2" applyFont="1" applyFill="1" applyBorder="1" applyAlignment="1" applyProtection="1">
      <alignment horizontal="center"/>
    </xf>
    <xf numFmtId="44" fontId="34" fillId="16" borderId="36" xfId="2" applyFont="1" applyFill="1" applyBorder="1" applyAlignment="1" applyProtection="1">
      <alignment horizontal="center"/>
    </xf>
    <xf numFmtId="0" fontId="34" fillId="6" borderId="0" xfId="0" applyFont="1" applyFill="1" applyAlignment="1">
      <alignment horizontal="center"/>
    </xf>
    <xf numFmtId="0" fontId="0" fillId="6" borderId="14" xfId="0" applyFill="1" applyBorder="1"/>
    <xf numFmtId="0" fontId="0" fillId="6" borderId="14" xfId="0" applyFill="1" applyBorder="1" applyAlignment="1">
      <alignment wrapText="1"/>
    </xf>
    <xf numFmtId="0" fontId="0" fillId="2" borderId="14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31" fillId="2" borderId="32" xfId="0" applyFont="1" applyFill="1" applyBorder="1"/>
    <xf numFmtId="0" fontId="0" fillId="16" borderId="32" xfId="0" applyFill="1" applyBorder="1"/>
    <xf numFmtId="0" fontId="0" fillId="16" borderId="12" xfId="0" applyFill="1" applyBorder="1"/>
    <xf numFmtId="0" fontId="0" fillId="2" borderId="20" xfId="0" applyFill="1" applyBorder="1"/>
    <xf numFmtId="0" fontId="0" fillId="16" borderId="2" xfId="0" applyFill="1" applyBorder="1"/>
    <xf numFmtId="0" fontId="0" fillId="2" borderId="14" xfId="0" applyFill="1" applyBorder="1"/>
    <xf numFmtId="0" fontId="26" fillId="0" borderId="7" xfId="0" applyFont="1" applyBorder="1"/>
    <xf numFmtId="0" fontId="26" fillId="0" borderId="0" xfId="0" applyFont="1"/>
    <xf numFmtId="0" fontId="26" fillId="0" borderId="4" xfId="0" applyFont="1" applyBorder="1"/>
    <xf numFmtId="0" fontId="33" fillId="2" borderId="12" xfId="0" applyFont="1" applyFill="1" applyBorder="1"/>
    <xf numFmtId="0" fontId="34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14" fontId="0" fillId="16" borderId="14" xfId="0" applyNumberFormat="1" applyFill="1" applyBorder="1" applyAlignment="1">
      <alignment horizontal="center"/>
    </xf>
    <xf numFmtId="168" fontId="58" fillId="6" borderId="0" xfId="0" applyNumberFormat="1" applyFont="1" applyFill="1"/>
    <xf numFmtId="168" fontId="0" fillId="6" borderId="0" xfId="0" applyNumberFormat="1" applyFill="1"/>
    <xf numFmtId="0" fontId="31" fillId="2" borderId="1" xfId="0" applyFont="1" applyFill="1" applyBorder="1"/>
    <xf numFmtId="0" fontId="0" fillId="2" borderId="2" xfId="0" applyFill="1" applyBorder="1"/>
    <xf numFmtId="178" fontId="0" fillId="0" borderId="18" xfId="0" applyNumberFormat="1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0" xfId="0" applyAlignment="1">
      <alignment horizontal="right"/>
    </xf>
    <xf numFmtId="0" fontId="0" fillId="2" borderId="13" xfId="0" applyFill="1" applyBorder="1"/>
    <xf numFmtId="178" fontId="0" fillId="0" borderId="12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4" xfId="0" applyBorder="1" applyAlignment="1">
      <alignment horizontal="right"/>
    </xf>
    <xf numFmtId="0" fontId="25" fillId="0" borderId="0" xfId="0" applyFont="1"/>
    <xf numFmtId="0" fontId="0" fillId="6" borderId="0" xfId="0" applyFill="1"/>
    <xf numFmtId="0" fontId="0" fillId="6" borderId="5" xfId="0" applyFill="1" applyBorder="1"/>
    <xf numFmtId="0" fontId="58" fillId="0" borderId="7" xfId="0" applyFont="1" applyBorder="1"/>
    <xf numFmtId="0" fontId="25" fillId="6" borderId="0" xfId="0" applyFont="1" applyFill="1"/>
    <xf numFmtId="0" fontId="0" fillId="2" borderId="59" xfId="0" applyFill="1" applyBorder="1"/>
    <xf numFmtId="0" fontId="34" fillId="0" borderId="32" xfId="0" applyFont="1" applyBorder="1" applyAlignment="1">
      <alignment horizontal="center"/>
    </xf>
    <xf numFmtId="44" fontId="34" fillId="6" borderId="0" xfId="2" applyFont="1" applyFill="1" applyBorder="1" applyAlignment="1" applyProtection="1">
      <alignment horizontal="center"/>
    </xf>
    <xf numFmtId="0" fontId="34" fillId="0" borderId="14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2" fillId="0" borderId="0" xfId="0" applyFont="1"/>
    <xf numFmtId="0" fontId="31" fillId="2" borderId="70" xfId="0" applyFont="1" applyFill="1" applyBorder="1"/>
    <xf numFmtId="0" fontId="0" fillId="2" borderId="64" xfId="0" applyFill="1" applyBorder="1"/>
    <xf numFmtId="0" fontId="0" fillId="2" borderId="65" xfId="0" applyFill="1" applyBorder="1"/>
    <xf numFmtId="0" fontId="31" fillId="2" borderId="12" xfId="0" applyFont="1" applyFill="1" applyBorder="1"/>
    <xf numFmtId="0" fontId="0" fillId="2" borderId="18" xfId="0" applyFill="1" applyBorder="1"/>
    <xf numFmtId="0" fontId="0" fillId="0" borderId="19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6" borderId="19" xfId="0" applyFill="1" applyBorder="1" applyAlignment="1">
      <alignment horizontal="right"/>
    </xf>
    <xf numFmtId="0" fontId="0" fillId="2" borderId="43" xfId="0" applyFill="1" applyBorder="1"/>
    <xf numFmtId="0" fontId="34" fillId="19" borderId="33" xfId="0" applyFont="1" applyFill="1" applyBorder="1" applyAlignment="1">
      <alignment horizontal="center"/>
    </xf>
    <xf numFmtId="0" fontId="0" fillId="16" borderId="13" xfId="0" applyFill="1" applyBorder="1"/>
    <xf numFmtId="44" fontId="34" fillId="6" borderId="58" xfId="2" applyFont="1" applyFill="1" applyBorder="1" applyAlignment="1" applyProtection="1">
      <alignment horizontal="center"/>
    </xf>
    <xf numFmtId="0" fontId="0" fillId="6" borderId="7" xfId="0" applyFill="1" applyBorder="1"/>
    <xf numFmtId="0" fontId="58" fillId="0" borderId="0" xfId="0" applyFont="1"/>
    <xf numFmtId="0" fontId="0" fillId="6" borderId="4" xfId="0" applyFill="1" applyBorder="1"/>
    <xf numFmtId="177" fontId="0" fillId="6" borderId="33" xfId="0" applyNumberFormat="1" applyFill="1" applyBorder="1" applyAlignment="1">
      <alignment horizontal="center"/>
    </xf>
    <xf numFmtId="0" fontId="0" fillId="20" borderId="14" xfId="0" applyFill="1" applyBorder="1"/>
    <xf numFmtId="173" fontId="0" fillId="20" borderId="14" xfId="0" applyNumberFormat="1" applyFill="1" applyBorder="1" applyAlignment="1">
      <alignment horizontal="center"/>
    </xf>
    <xf numFmtId="177" fontId="0" fillId="20" borderId="12" xfId="0" applyNumberFormat="1" applyFill="1" applyBorder="1" applyAlignment="1">
      <alignment horizontal="center"/>
    </xf>
    <xf numFmtId="0" fontId="0" fillId="20" borderId="75" xfId="0" applyFill="1" applyBorder="1"/>
    <xf numFmtId="0" fontId="0" fillId="20" borderId="21" xfId="0" applyFill="1" applyBorder="1"/>
    <xf numFmtId="0" fontId="0" fillId="8" borderId="0" xfId="0" applyFill="1"/>
    <xf numFmtId="0" fontId="36" fillId="0" borderId="4" xfId="0" applyFont="1" applyBorder="1"/>
    <xf numFmtId="0" fontId="36" fillId="0" borderId="0" xfId="0" applyFont="1" applyAlignment="1">
      <alignment horizontal="left"/>
    </xf>
    <xf numFmtId="0" fontId="36" fillId="0" borderId="0" xfId="0" applyFont="1"/>
    <xf numFmtId="0" fontId="40" fillId="0" borderId="4" xfId="0" applyFont="1" applyBorder="1"/>
    <xf numFmtId="0" fontId="35" fillId="0" borderId="0" xfId="0" applyFont="1"/>
    <xf numFmtId="2" fontId="40" fillId="0" borderId="0" xfId="0" applyNumberFormat="1" applyFont="1" applyAlignment="1">
      <alignment horizontal="right"/>
    </xf>
    <xf numFmtId="2" fontId="40" fillId="0" borderId="0" xfId="0" applyNumberFormat="1" applyFont="1" applyAlignment="1">
      <alignment horizontal="center"/>
    </xf>
    <xf numFmtId="0" fontId="28" fillId="0" borderId="4" xfId="0" applyFont="1" applyBorder="1"/>
    <xf numFmtId="0" fontId="28" fillId="0" borderId="0" xfId="0" applyFont="1"/>
    <xf numFmtId="14" fontId="28" fillId="0" borderId="0" xfId="0" applyNumberFormat="1" applyFont="1" applyAlignment="1">
      <alignment horizontal="right"/>
    </xf>
    <xf numFmtId="14" fontId="28" fillId="0" borderId="0" xfId="0" applyNumberFormat="1" applyFont="1" applyAlignment="1">
      <alignment horizontal="center" vertical="top"/>
    </xf>
    <xf numFmtId="14" fontId="28" fillId="0" borderId="0" xfId="0" applyNumberFormat="1" applyFont="1" applyAlignment="1">
      <alignment horizontal="right" vertical="top"/>
    </xf>
    <xf numFmtId="0" fontId="28" fillId="0" borderId="5" xfId="0" applyFont="1" applyBorder="1"/>
    <xf numFmtId="0" fontId="35" fillId="2" borderId="0" xfId="0" applyFont="1" applyFill="1"/>
    <xf numFmtId="0" fontId="0" fillId="2" borderId="0" xfId="0" applyFill="1"/>
    <xf numFmtId="0" fontId="41" fillId="0" borderId="2" xfId="0" applyFont="1" applyBorder="1" applyAlignment="1">
      <alignment vertical="top"/>
    </xf>
    <xf numFmtId="0" fontId="34" fillId="0" borderId="2" xfId="0" applyFont="1" applyBorder="1"/>
    <xf numFmtId="0" fontId="41" fillId="0" borderId="2" xfId="0" applyFont="1" applyBorder="1" applyAlignment="1">
      <alignment horizontal="center" vertical="top"/>
    </xf>
    <xf numFmtId="0" fontId="28" fillId="0" borderId="16" xfId="0" applyFont="1" applyBorder="1"/>
    <xf numFmtId="0" fontId="28" fillId="0" borderId="17" xfId="0" applyFont="1" applyBorder="1"/>
    <xf numFmtId="0" fontId="58" fillId="0" borderId="0" xfId="0" applyFont="1" applyAlignment="1">
      <alignment vertical="top" wrapText="1"/>
    </xf>
    <xf numFmtId="0" fontId="58" fillId="0" borderId="5" xfId="0" applyFont="1" applyBorder="1" applyAlignment="1">
      <alignment vertical="top" wrapText="1"/>
    </xf>
    <xf numFmtId="0" fontId="28" fillId="0" borderId="7" xfId="0" applyFont="1" applyBorder="1"/>
    <xf numFmtId="0" fontId="58" fillId="0" borderId="7" xfId="0" applyFont="1" applyBorder="1" applyAlignment="1">
      <alignment vertical="top" wrapText="1"/>
    </xf>
    <xf numFmtId="0" fontId="39" fillId="6" borderId="7" xfId="0" applyFont="1" applyFill="1" applyBorder="1"/>
    <xf numFmtId="0" fontId="28" fillId="0" borderId="8" xfId="0" applyFont="1" applyBorder="1"/>
    <xf numFmtId="0" fontId="0" fillId="6" borderId="43" xfId="0" applyFill="1" applyBorder="1"/>
    <xf numFmtId="0" fontId="0" fillId="6" borderId="79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33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80" xfId="0" applyBorder="1" applyAlignment="1">
      <alignment horizontal="center" vertical="center"/>
    </xf>
    <xf numFmtId="1" fontId="0" fillId="21" borderId="32" xfId="0" applyNumberFormat="1" applyFill="1" applyBorder="1" applyAlignment="1">
      <alignment horizontal="center"/>
    </xf>
    <xf numFmtId="173" fontId="0" fillId="21" borderId="14" xfId="0" applyNumberFormat="1" applyFill="1" applyBorder="1" applyAlignment="1">
      <alignment horizontal="center"/>
    </xf>
    <xf numFmtId="179" fontId="0" fillId="7" borderId="14" xfId="0" applyNumberFormat="1" applyFill="1" applyBorder="1" applyAlignment="1">
      <alignment horizontal="center"/>
    </xf>
    <xf numFmtId="10" fontId="0" fillId="7" borderId="33" xfId="3" applyNumberFormat="1" applyFont="1" applyFill="1" applyBorder="1" applyAlignment="1">
      <alignment horizontal="center"/>
    </xf>
    <xf numFmtId="179" fontId="0" fillId="7" borderId="32" xfId="0" applyNumberFormat="1" applyFill="1" applyBorder="1" applyAlignment="1">
      <alignment horizontal="center"/>
    </xf>
    <xf numFmtId="173" fontId="0" fillId="21" borderId="12" xfId="0" applyNumberFormat="1" applyFill="1" applyBorder="1" applyAlignment="1">
      <alignment horizontal="center"/>
    </xf>
    <xf numFmtId="179" fontId="100" fillId="7" borderId="80" xfId="0" applyNumberFormat="1" applyFont="1" applyFill="1" applyBorder="1" applyAlignment="1">
      <alignment horizontal="center"/>
    </xf>
    <xf numFmtId="1" fontId="0" fillId="21" borderId="81" xfId="0" applyNumberFormat="1" applyFill="1" applyBorder="1" applyAlignment="1">
      <alignment horizontal="center"/>
    </xf>
    <xf numFmtId="179" fontId="0" fillId="7" borderId="20" xfId="0" applyNumberFormat="1" applyFill="1" applyBorder="1" applyAlignment="1">
      <alignment horizontal="center"/>
    </xf>
    <xf numFmtId="0" fontId="0" fillId="0" borderId="82" xfId="0" applyBorder="1" applyAlignment="1">
      <alignment horizontal="center" vertical="center"/>
    </xf>
    <xf numFmtId="1" fontId="0" fillId="6" borderId="83" xfId="0" applyNumberFormat="1" applyFill="1" applyBorder="1"/>
    <xf numFmtId="173" fontId="0" fillId="6" borderId="76" xfId="0" applyNumberFormat="1" applyFill="1" applyBorder="1" applyAlignment="1">
      <alignment horizontal="center"/>
    </xf>
    <xf numFmtId="179" fontId="0" fillId="18" borderId="74" xfId="0" applyNumberFormat="1" applyFill="1" applyBorder="1" applyAlignment="1">
      <alignment horizontal="center"/>
    </xf>
    <xf numFmtId="10" fontId="0" fillId="18" borderId="84" xfId="3" applyNumberFormat="1" applyFont="1" applyFill="1" applyBorder="1" applyAlignment="1">
      <alignment horizontal="center"/>
    </xf>
    <xf numFmtId="179" fontId="0" fillId="6" borderId="31" xfId="0" applyNumberFormat="1" applyFill="1" applyBorder="1" applyAlignment="1">
      <alignment horizontal="center"/>
    </xf>
    <xf numFmtId="0" fontId="100" fillId="6" borderId="85" xfId="0" applyFont="1" applyFill="1" applyBorder="1"/>
    <xf numFmtId="0" fontId="0" fillId="0" borderId="7" xfId="0" applyBorder="1" applyAlignment="1">
      <alignment vertical="center" wrapText="1"/>
    </xf>
    <xf numFmtId="179" fontId="0" fillId="21" borderId="21" xfId="0" applyNumberFormat="1" applyFill="1" applyBorder="1" applyAlignment="1">
      <alignment horizontal="center"/>
    </xf>
    <xf numFmtId="0" fontId="0" fillId="6" borderId="31" xfId="0" applyFill="1" applyBorder="1"/>
    <xf numFmtId="0" fontId="0" fillId="16" borderId="24" xfId="0" applyFill="1" applyBorder="1" applyAlignment="1">
      <alignment horizontal="center" vertical="center"/>
    </xf>
    <xf numFmtId="1" fontId="0" fillId="16" borderId="88" xfId="0" applyNumberFormat="1" applyFill="1" applyBorder="1" applyAlignment="1">
      <alignment horizontal="center"/>
    </xf>
    <xf numFmtId="0" fontId="0" fillId="6" borderId="89" xfId="0" applyFill="1" applyBorder="1"/>
    <xf numFmtId="179" fontId="0" fillId="16" borderId="74" xfId="0" applyNumberFormat="1" applyFill="1" applyBorder="1" applyAlignment="1">
      <alignment horizontal="center"/>
    </xf>
    <xf numFmtId="10" fontId="0" fillId="6" borderId="24" xfId="3" applyNumberFormat="1" applyFont="1" applyFill="1" applyBorder="1" applyAlignment="1">
      <alignment horizontal="center"/>
    </xf>
    <xf numFmtId="179" fontId="0" fillId="16" borderId="88" xfId="0" applyNumberFormat="1" applyFill="1" applyBorder="1" applyAlignment="1">
      <alignment horizontal="center"/>
    </xf>
    <xf numFmtId="179" fontId="100" fillId="16" borderId="90" xfId="0" applyNumberFormat="1" applyFont="1" applyFill="1" applyBorder="1" applyAlignment="1">
      <alignment horizontal="center"/>
    </xf>
    <xf numFmtId="0" fontId="0" fillId="7" borderId="0" xfId="0" applyFill="1" applyAlignment="1">
      <alignment wrapText="1"/>
    </xf>
    <xf numFmtId="173" fontId="0" fillId="6" borderId="0" xfId="0" applyNumberFormat="1" applyFill="1" applyAlignment="1">
      <alignment horizontal="center"/>
    </xf>
    <xf numFmtId="0" fontId="22" fillId="0" borderId="0" xfId="0" applyFont="1"/>
    <xf numFmtId="0" fontId="28" fillId="0" borderId="0" xfId="0" applyFont="1" applyAlignment="1">
      <alignment horizontal="center"/>
    </xf>
    <xf numFmtId="14" fontId="28" fillId="6" borderId="0" xfId="0" applyNumberFormat="1" applyFont="1" applyFill="1" applyAlignment="1">
      <alignment horizontal="center" vertical="top"/>
    </xf>
    <xf numFmtId="14" fontId="28" fillId="6" borderId="0" xfId="0" applyNumberFormat="1" applyFont="1" applyFill="1" applyAlignment="1">
      <alignment horizontal="right" vertical="top"/>
    </xf>
    <xf numFmtId="0" fontId="35" fillId="2" borderId="7" xfId="0" applyFont="1" applyFill="1" applyBorder="1" applyProtection="1">
      <protection hidden="1"/>
    </xf>
    <xf numFmtId="173" fontId="0" fillId="18" borderId="14" xfId="0" applyNumberFormat="1" applyFill="1" applyBorder="1" applyAlignment="1">
      <alignment horizontal="center"/>
    </xf>
    <xf numFmtId="44" fontId="0" fillId="6" borderId="21" xfId="2" applyFont="1" applyFill="1" applyBorder="1" applyProtection="1"/>
    <xf numFmtId="178" fontId="0" fillId="0" borderId="6" xfId="0" applyNumberFormat="1" applyBorder="1" applyAlignment="1">
      <alignment horizontal="right"/>
    </xf>
    <xf numFmtId="0" fontId="31" fillId="6" borderId="0" xfId="0" applyFont="1" applyFill="1"/>
    <xf numFmtId="0" fontId="0" fillId="6" borderId="1" xfId="0" applyFill="1" applyBorder="1"/>
    <xf numFmtId="0" fontId="33" fillId="6" borderId="0" xfId="0" applyFont="1" applyFill="1"/>
    <xf numFmtId="0" fontId="0" fillId="6" borderId="0" xfId="0" applyFill="1" applyAlignment="1">
      <alignment vertical="top" wrapText="1"/>
    </xf>
    <xf numFmtId="10" fontId="30" fillId="2" borderId="18" xfId="0" applyNumberFormat="1" applyFont="1" applyFill="1" applyBorder="1" applyAlignment="1">
      <alignment horizontal="center"/>
    </xf>
    <xf numFmtId="10" fontId="30" fillId="2" borderId="14" xfId="0" applyNumberFormat="1" applyFont="1" applyFill="1" applyBorder="1" applyAlignment="1">
      <alignment horizontal="center"/>
    </xf>
    <xf numFmtId="177" fontId="0" fillId="18" borderId="24" xfId="0" applyNumberFormat="1" applyFill="1" applyBorder="1" applyAlignment="1">
      <alignment horizontal="center"/>
    </xf>
    <xf numFmtId="177" fontId="0" fillId="18" borderId="12" xfId="0" applyNumberFormat="1" applyFill="1" applyBorder="1" applyAlignment="1">
      <alignment horizontal="center"/>
    </xf>
    <xf numFmtId="9" fontId="0" fillId="18" borderId="0" xfId="0" applyNumberFormat="1" applyFill="1"/>
    <xf numFmtId="0" fontId="71" fillId="0" borderId="0" xfId="0" applyFont="1"/>
    <xf numFmtId="0" fontId="0" fillId="16" borderId="0" xfId="0" applyFill="1"/>
    <xf numFmtId="0" fontId="35" fillId="21" borderId="59" xfId="0" applyFont="1" applyFill="1" applyBorder="1" applyAlignment="1">
      <alignment vertical="center"/>
    </xf>
    <xf numFmtId="0" fontId="35" fillId="21" borderId="58" xfId="0" applyFont="1" applyFill="1" applyBorder="1"/>
    <xf numFmtId="0" fontId="40" fillId="21" borderId="58" xfId="0" applyFont="1" applyFill="1" applyBorder="1" applyAlignment="1">
      <alignment vertical="center"/>
    </xf>
    <xf numFmtId="0" fontId="35" fillId="21" borderId="31" xfId="0" applyFont="1" applyFill="1" applyBorder="1" applyAlignment="1">
      <alignment vertical="center"/>
    </xf>
    <xf numFmtId="0" fontId="35" fillId="21" borderId="0" xfId="0" applyFont="1" applyFill="1" applyAlignment="1">
      <alignment vertical="center"/>
    </xf>
    <xf numFmtId="0" fontId="35" fillId="21" borderId="0" xfId="0" applyFont="1" applyFill="1"/>
    <xf numFmtId="0" fontId="40" fillId="21" borderId="0" xfId="0" applyFont="1" applyFill="1" applyAlignment="1">
      <alignment vertical="center"/>
    </xf>
    <xf numFmtId="0" fontId="35" fillId="21" borderId="61" xfId="0" applyFont="1" applyFill="1" applyBorder="1" applyAlignment="1">
      <alignment vertical="center"/>
    </xf>
    <xf numFmtId="0" fontId="35" fillId="21" borderId="62" xfId="0" applyFont="1" applyFill="1" applyBorder="1" applyAlignment="1">
      <alignment vertical="center"/>
    </xf>
    <xf numFmtId="14" fontId="40" fillId="21" borderId="62" xfId="0" applyNumberFormat="1" applyFont="1" applyFill="1" applyBorder="1" applyAlignment="1">
      <alignment horizontal="left" vertical="center"/>
    </xf>
    <xf numFmtId="0" fontId="40" fillId="21" borderId="62" xfId="0" applyFont="1" applyFill="1" applyBorder="1" applyAlignment="1">
      <alignment vertical="center"/>
    </xf>
    <xf numFmtId="0" fontId="0" fillId="12" borderId="0" xfId="0" applyFill="1" applyAlignment="1">
      <alignment vertical="center"/>
    </xf>
    <xf numFmtId="0" fontId="40" fillId="21" borderId="59" xfId="0" applyFont="1" applyFill="1" applyBorder="1" applyAlignment="1">
      <alignment vertical="center"/>
    </xf>
    <xf numFmtId="0" fontId="40" fillId="21" borderId="31" xfId="0" applyFont="1" applyFill="1" applyBorder="1" applyAlignment="1">
      <alignment vertical="center"/>
    </xf>
    <xf numFmtId="49" fontId="108" fillId="21" borderId="0" xfId="0" applyNumberFormat="1" applyFont="1" applyFill="1" applyAlignment="1">
      <alignment horizontal="center" vertical="center"/>
    </xf>
    <xf numFmtId="0" fontId="35" fillId="21" borderId="0" xfId="0" applyFont="1" applyFill="1" applyAlignment="1" applyProtection="1">
      <alignment vertical="center"/>
      <protection hidden="1"/>
    </xf>
    <xf numFmtId="0" fontId="35" fillId="21" borderId="0" xfId="0" applyFont="1" applyFill="1" applyAlignment="1">
      <alignment horizontal="left"/>
    </xf>
    <xf numFmtId="49" fontId="35" fillId="21" borderId="0" xfId="0" applyNumberFormat="1" applyFont="1" applyFill="1" applyAlignment="1">
      <alignment horizontal="center" vertical="center"/>
    </xf>
    <xf numFmtId="49" fontId="35" fillId="21" borderId="0" xfId="0" applyNumberFormat="1" applyFont="1" applyFill="1" applyAlignment="1">
      <alignment horizontal="left" vertical="center"/>
    </xf>
    <xf numFmtId="0" fontId="35" fillId="21" borderId="1" xfId="0" applyFont="1" applyFill="1" applyBorder="1" applyAlignment="1">
      <alignment vertical="center"/>
    </xf>
    <xf numFmtId="0" fontId="35" fillId="21" borderId="2" xfId="0" applyFont="1" applyFill="1" applyBorder="1" applyAlignment="1">
      <alignment vertical="center"/>
    </xf>
    <xf numFmtId="0" fontId="35" fillId="21" borderId="31" xfId="0" applyFont="1" applyFill="1" applyBorder="1" applyAlignment="1">
      <alignment horizontal="center" vertical="center"/>
    </xf>
    <xf numFmtId="0" fontId="35" fillId="21" borderId="0" xfId="0" applyFont="1" applyFill="1" applyAlignment="1">
      <alignment horizontal="center" vertical="center"/>
    </xf>
    <xf numFmtId="0" fontId="35" fillId="21" borderId="4" xfId="0" applyFont="1" applyFill="1" applyBorder="1" applyAlignment="1">
      <alignment vertical="center"/>
    </xf>
    <xf numFmtId="14" fontId="35" fillId="12" borderId="14" xfId="0" applyNumberFormat="1" applyFont="1" applyFill="1" applyBorder="1" applyAlignment="1" applyProtection="1">
      <alignment vertical="center"/>
      <protection locked="0"/>
    </xf>
    <xf numFmtId="0" fontId="35" fillId="21" borderId="6" xfId="0" applyFont="1" applyFill="1" applyBorder="1" applyAlignment="1">
      <alignment vertical="center"/>
    </xf>
    <xf numFmtId="2" fontId="35" fillId="12" borderId="14" xfId="0" applyNumberFormat="1" applyFont="1" applyFill="1" applyBorder="1" applyAlignment="1" applyProtection="1">
      <alignment vertical="center"/>
      <protection locked="0"/>
    </xf>
    <xf numFmtId="2" fontId="35" fillId="12" borderId="12" xfId="0" applyNumberFormat="1" applyFont="1" applyFill="1" applyBorder="1" applyAlignment="1" applyProtection="1">
      <alignment vertical="center"/>
      <protection locked="0"/>
    </xf>
    <xf numFmtId="0" fontId="35" fillId="21" borderId="61" xfId="0" applyFont="1" applyFill="1" applyBorder="1" applyAlignment="1">
      <alignment horizontal="left" vertical="center"/>
    </xf>
    <xf numFmtId="0" fontId="35" fillId="21" borderId="62" xfId="0" applyFont="1" applyFill="1" applyBorder="1" applyAlignment="1">
      <alignment horizontal="left" vertical="center"/>
    </xf>
    <xf numFmtId="0" fontId="35" fillId="21" borderId="62" xfId="0" applyFont="1" applyFill="1" applyBorder="1" applyAlignment="1">
      <alignment horizontal="left" vertical="top"/>
    </xf>
    <xf numFmtId="0" fontId="40" fillId="21" borderId="62" xfId="0" applyFont="1" applyFill="1" applyBorder="1" applyAlignment="1">
      <alignment horizontal="left" vertical="top"/>
    </xf>
    <xf numFmtId="0" fontId="0" fillId="12" borderId="0" xfId="0" applyFill="1" applyAlignment="1">
      <alignment horizontal="left" vertical="center"/>
    </xf>
    <xf numFmtId="0" fontId="45" fillId="21" borderId="93" xfId="0" applyFont="1" applyFill="1" applyBorder="1" applyAlignment="1">
      <alignment horizontal="center" wrapText="1"/>
    </xf>
    <xf numFmtId="0" fontId="35" fillId="12" borderId="0" xfId="0" applyFont="1" applyFill="1" applyAlignment="1">
      <alignment horizontal="center" vertical="center" wrapText="1"/>
    </xf>
    <xf numFmtId="0" fontId="35" fillId="21" borderId="21" xfId="0" applyFont="1" applyFill="1" applyBorder="1" applyAlignment="1">
      <alignment horizontal="center" vertical="center" wrapText="1"/>
    </xf>
    <xf numFmtId="0" fontId="35" fillId="19" borderId="35" xfId="0" applyFont="1" applyFill="1" applyBorder="1" applyAlignment="1">
      <alignment horizontal="center" vertical="top" wrapText="1"/>
    </xf>
    <xf numFmtId="0" fontId="35" fillId="21" borderId="0" xfId="0" applyFont="1" applyFill="1" applyAlignment="1">
      <alignment horizontal="center" vertical="top" wrapText="1"/>
    </xf>
    <xf numFmtId="0" fontId="35" fillId="21" borderId="4" xfId="0" applyFont="1" applyFill="1" applyBorder="1" applyAlignment="1">
      <alignment horizontal="center" vertical="top" wrapText="1"/>
    </xf>
    <xf numFmtId="44" fontId="111" fillId="26" borderId="102" xfId="2" applyFont="1" applyFill="1" applyBorder="1" applyAlignment="1" applyProtection="1">
      <alignment vertical="top"/>
    </xf>
    <xf numFmtId="44" fontId="111" fillId="26" borderId="2" xfId="2" applyFont="1" applyFill="1" applyBorder="1" applyAlignment="1" applyProtection="1">
      <alignment vertical="top"/>
    </xf>
    <xf numFmtId="0" fontId="101" fillId="26" borderId="0" xfId="0" applyFont="1" applyFill="1" applyAlignment="1">
      <alignment horizontal="center" vertical="top" wrapText="1"/>
    </xf>
    <xf numFmtId="0" fontId="45" fillId="19" borderId="21" xfId="0" applyFont="1" applyFill="1" applyBorder="1" applyAlignment="1">
      <alignment vertical="top" wrapText="1"/>
    </xf>
    <xf numFmtId="0" fontId="112" fillId="26" borderId="0" xfId="0" applyFont="1" applyFill="1" applyAlignment="1">
      <alignment horizontal="center" vertical="center" wrapText="1"/>
    </xf>
    <xf numFmtId="0" fontId="113" fillId="26" borderId="2" xfId="0" applyFont="1" applyFill="1" applyBorder="1" applyAlignment="1">
      <alignment horizontal="center" vertical="top" wrapText="1"/>
    </xf>
    <xf numFmtId="0" fontId="34" fillId="6" borderId="59" xfId="0" applyFont="1" applyFill="1" applyBorder="1"/>
    <xf numFmtId="0" fontId="45" fillId="6" borderId="10" xfId="0" applyFont="1" applyFill="1" applyBorder="1"/>
    <xf numFmtId="0" fontId="114" fillId="27" borderId="0" xfId="0" applyFont="1" applyFill="1" applyAlignment="1">
      <alignment horizontal="left"/>
    </xf>
    <xf numFmtId="4" fontId="34" fillId="28" borderId="14" xfId="0" applyNumberFormat="1" applyFont="1" applyFill="1" applyBorder="1" applyAlignment="1">
      <alignment horizontal="center"/>
    </xf>
    <xf numFmtId="4" fontId="40" fillId="17" borderId="21" xfId="0" applyNumberFormat="1" applyFont="1" applyFill="1" applyBorder="1" applyAlignment="1" applyProtection="1">
      <alignment horizontal="center"/>
      <protection locked="0"/>
    </xf>
    <xf numFmtId="165" fontId="34" fillId="16" borderId="106" xfId="0" applyNumberFormat="1" applyFont="1" applyFill="1" applyBorder="1" applyAlignment="1">
      <alignment horizontal="center"/>
    </xf>
    <xf numFmtId="4" fontId="34" fillId="0" borderId="10" xfId="0" applyNumberFormat="1" applyFont="1" applyBorder="1" applyAlignment="1">
      <alignment horizontal="center"/>
    </xf>
    <xf numFmtId="181" fontId="34" fillId="16" borderId="15" xfId="0" applyNumberFormat="1" applyFont="1" applyFill="1" applyBorder="1" applyAlignment="1">
      <alignment horizontal="center"/>
    </xf>
    <xf numFmtId="181" fontId="34" fillId="16" borderId="0" xfId="0" applyNumberFormat="1" applyFont="1" applyFill="1" applyAlignment="1">
      <alignment horizontal="center"/>
    </xf>
    <xf numFmtId="0" fontId="34" fillId="0" borderId="31" xfId="0" applyFont="1" applyBorder="1"/>
    <xf numFmtId="0" fontId="114" fillId="0" borderId="0" xfId="0" applyFont="1"/>
    <xf numFmtId="0" fontId="45" fillId="0" borderId="0" xfId="0" applyFont="1"/>
    <xf numFmtId="0" fontId="45" fillId="0" borderId="30" xfId="0" applyFont="1" applyBorder="1"/>
    <xf numFmtId="0" fontId="34" fillId="0" borderId="9" xfId="0" applyFont="1" applyBorder="1" applyAlignment="1">
      <alignment horizontal="left"/>
    </xf>
    <xf numFmtId="0" fontId="34" fillId="0" borderId="10" xfId="0" applyFont="1" applyBorder="1" applyAlignment="1">
      <alignment horizontal="left"/>
    </xf>
    <xf numFmtId="0" fontId="34" fillId="6" borderId="31" xfId="0" applyFont="1" applyFill="1" applyBorder="1"/>
    <xf numFmtId="0" fontId="34" fillId="6" borderId="0" xfId="0" applyFont="1" applyFill="1"/>
    <xf numFmtId="10" fontId="34" fillId="0" borderId="0" xfId="3" applyNumberFormat="1" applyFont="1" applyBorder="1" applyAlignment="1" applyProtection="1">
      <alignment horizontal="center"/>
    </xf>
    <xf numFmtId="0" fontId="34" fillId="0" borderId="15" xfId="0" applyFont="1" applyBorder="1" applyAlignment="1">
      <alignment horizontal="center"/>
    </xf>
    <xf numFmtId="165" fontId="34" fillId="0" borderId="15" xfId="0" applyNumberFormat="1" applyFont="1" applyBorder="1" applyAlignment="1">
      <alignment horizontal="center"/>
    </xf>
    <xf numFmtId="164" fontId="34" fillId="16" borderId="9" xfId="0" applyNumberFormat="1" applyFont="1" applyFill="1" applyBorder="1" applyAlignment="1">
      <alignment horizontal="center"/>
    </xf>
    <xf numFmtId="0" fontId="114" fillId="6" borderId="0" xfId="0" applyFont="1" applyFill="1" applyAlignment="1">
      <alignment horizontal="left"/>
    </xf>
    <xf numFmtId="4" fontId="34" fillId="29" borderId="15" xfId="0" applyNumberFormat="1" applyFont="1" applyFill="1" applyBorder="1" applyAlignment="1" applyProtection="1">
      <alignment horizontal="left" wrapText="1"/>
      <protection hidden="1"/>
    </xf>
    <xf numFmtId="0" fontId="42" fillId="16" borderId="0" xfId="1" applyFill="1" applyBorder="1" applyAlignment="1" applyProtection="1">
      <alignment horizontal="center"/>
    </xf>
    <xf numFmtId="0" fontId="31" fillId="2" borderId="6" xfId="0" applyFont="1" applyFill="1" applyBorder="1"/>
    <xf numFmtId="0" fontId="0" fillId="2" borderId="7" xfId="0" applyFill="1" applyBorder="1"/>
    <xf numFmtId="0" fontId="0" fillId="2" borderId="3" xfId="0" applyFill="1" applyBorder="1"/>
    <xf numFmtId="0" fontId="116" fillId="2" borderId="6" xfId="0" applyFont="1" applyFill="1" applyBorder="1"/>
    <xf numFmtId="49" fontId="0" fillId="2" borderId="7" xfId="0" applyNumberFormat="1" applyFill="1" applyBorder="1"/>
    <xf numFmtId="0" fontId="0" fillId="2" borderId="8" xfId="0" applyFill="1" applyBorder="1"/>
    <xf numFmtId="0" fontId="20" fillId="12" borderId="0" xfId="0" applyFont="1" applyFill="1"/>
    <xf numFmtId="0" fontId="20" fillId="11" borderId="0" xfId="0" applyFont="1" applyFill="1"/>
    <xf numFmtId="0" fontId="20" fillId="0" borderId="0" xfId="0" applyFont="1"/>
    <xf numFmtId="0" fontId="20" fillId="0" borderId="30" xfId="0" applyFont="1" applyBorder="1"/>
    <xf numFmtId="0" fontId="35" fillId="21" borderId="58" xfId="0" applyFont="1" applyFill="1" applyBorder="1" applyAlignment="1">
      <alignment vertical="center"/>
    </xf>
    <xf numFmtId="0" fontId="20" fillId="21" borderId="60" xfId="0" applyFont="1" applyFill="1" applyBorder="1"/>
    <xf numFmtId="0" fontId="20" fillId="21" borderId="30" xfId="0" applyFont="1" applyFill="1" applyBorder="1"/>
    <xf numFmtId="0" fontId="20" fillId="21" borderId="63" xfId="0" applyFont="1" applyFill="1" applyBorder="1"/>
    <xf numFmtId="0" fontId="20" fillId="21" borderId="31" xfId="0" applyFont="1" applyFill="1" applyBorder="1"/>
    <xf numFmtId="0" fontId="20" fillId="21" borderId="0" xfId="0" applyFont="1" applyFill="1"/>
    <xf numFmtId="0" fontId="33" fillId="21" borderId="0" xfId="4" applyFont="1" applyFill="1" applyBorder="1" applyAlignment="1" applyProtection="1"/>
    <xf numFmtId="0" fontId="35" fillId="21" borderId="0" xfId="0" applyFont="1" applyFill="1" applyAlignment="1">
      <alignment horizontal="right"/>
    </xf>
    <xf numFmtId="14" fontId="33" fillId="21" borderId="0" xfId="4" applyNumberFormat="1" applyFont="1" applyFill="1" applyBorder="1" applyProtection="1"/>
    <xf numFmtId="0" fontId="20" fillId="21" borderId="33" xfId="0" applyFont="1" applyFill="1" applyBorder="1"/>
    <xf numFmtId="0" fontId="62" fillId="16" borderId="0" xfId="0" applyFont="1" applyFill="1" applyAlignment="1">
      <alignment horizontal="center"/>
    </xf>
    <xf numFmtId="0" fontId="62" fillId="23" borderId="0" xfId="0" applyFont="1" applyFill="1" applyAlignment="1">
      <alignment horizontal="center"/>
    </xf>
    <xf numFmtId="0" fontId="62" fillId="23" borderId="0" xfId="0" applyFont="1" applyFill="1" applyAlignment="1">
      <alignment horizontal="center" wrapText="1"/>
    </xf>
    <xf numFmtId="0" fontId="20" fillId="26" borderId="103" xfId="0" applyFont="1" applyFill="1" applyBorder="1"/>
    <xf numFmtId="0" fontId="20" fillId="16" borderId="0" xfId="0" applyFont="1" applyFill="1"/>
    <xf numFmtId="0" fontId="20" fillId="26" borderId="0" xfId="0" applyFont="1" applyFill="1"/>
    <xf numFmtId="0" fontId="20" fillId="11" borderId="20" xfId="0" applyFont="1" applyFill="1" applyBorder="1"/>
    <xf numFmtId="0" fontId="20" fillId="6" borderId="10" xfId="0" applyFont="1" applyFill="1" applyBorder="1"/>
    <xf numFmtId="0" fontId="117" fillId="16" borderId="0" xfId="0" applyFont="1" applyFill="1" applyAlignment="1">
      <alignment horizontal="left"/>
    </xf>
    <xf numFmtId="0" fontId="118" fillId="27" borderId="0" xfId="0" applyFont="1" applyFill="1" applyAlignment="1">
      <alignment horizontal="left"/>
    </xf>
    <xf numFmtId="0" fontId="117" fillId="27" borderId="0" xfId="0" applyFont="1" applyFill="1" applyAlignment="1">
      <alignment horizontal="left"/>
    </xf>
    <xf numFmtId="0" fontId="20" fillId="11" borderId="19" xfId="0" applyFont="1" applyFill="1" applyBorder="1"/>
    <xf numFmtId="49" fontId="20" fillId="12" borderId="77" xfId="0" applyNumberFormat="1" applyFont="1" applyFill="1" applyBorder="1" applyAlignment="1" applyProtection="1">
      <alignment horizontal="center"/>
      <protection locked="0"/>
    </xf>
    <xf numFmtId="1" fontId="20" fillId="12" borderId="8" xfId="0" applyNumberFormat="1" applyFont="1" applyFill="1" applyBorder="1" applyAlignment="1" applyProtection="1">
      <alignment horizontal="center"/>
      <protection locked="0"/>
    </xf>
    <xf numFmtId="165" fontId="20" fillId="12" borderId="8" xfId="0" applyNumberFormat="1" applyFont="1" applyFill="1" applyBorder="1" applyAlignment="1" applyProtection="1">
      <alignment horizontal="center"/>
      <protection locked="0"/>
    </xf>
    <xf numFmtId="4" fontId="20" fillId="12" borderId="8" xfId="0" applyNumberFormat="1" applyFont="1" applyFill="1" applyBorder="1" applyAlignment="1" applyProtection="1">
      <alignment horizontal="center"/>
      <protection locked="0"/>
    </xf>
    <xf numFmtId="4" fontId="20" fillId="6" borderId="14" xfId="0" applyNumberFormat="1" applyFont="1" applyFill="1" applyBorder="1" applyAlignment="1">
      <alignment horizontal="center"/>
    </xf>
    <xf numFmtId="4" fontId="20" fillId="12" borderId="14" xfId="0" applyNumberFormat="1" applyFont="1" applyFill="1" applyBorder="1" applyAlignment="1" applyProtection="1">
      <alignment horizontal="center"/>
      <protection locked="0"/>
    </xf>
    <xf numFmtId="4" fontId="20" fillId="12" borderId="21" xfId="0" applyNumberFormat="1" applyFont="1" applyFill="1" applyBorder="1" applyAlignment="1" applyProtection="1">
      <alignment horizontal="center"/>
      <protection locked="0"/>
    </xf>
    <xf numFmtId="4" fontId="20" fillId="0" borderId="21" xfId="0" applyNumberFormat="1" applyFont="1" applyBorder="1" applyAlignment="1">
      <alignment horizontal="center"/>
    </xf>
    <xf numFmtId="4" fontId="20" fillId="0" borderId="104" xfId="0" applyNumberFormat="1" applyFont="1" applyBorder="1" applyAlignment="1">
      <alignment horizontal="center"/>
    </xf>
    <xf numFmtId="4" fontId="20" fillId="16" borderId="0" xfId="0" applyNumberFormat="1" applyFont="1" applyFill="1" applyAlignment="1">
      <alignment horizontal="center"/>
    </xf>
    <xf numFmtId="4" fontId="39" fillId="16" borderId="14" xfId="0" applyNumberFormat="1" applyFont="1" applyFill="1" applyBorder="1" applyAlignment="1">
      <alignment horizontal="center"/>
    </xf>
    <xf numFmtId="4" fontId="44" fillId="16" borderId="14" xfId="0" applyNumberFormat="1" applyFont="1" applyFill="1" applyBorder="1" applyAlignment="1">
      <alignment horizontal="center"/>
    </xf>
    <xf numFmtId="4" fontId="49" fillId="16" borderId="14" xfId="0" applyNumberFormat="1" applyFont="1" applyFill="1" applyBorder="1" applyAlignment="1">
      <alignment horizontal="center"/>
    </xf>
    <xf numFmtId="4" fontId="20" fillId="16" borderId="14" xfId="0" applyNumberFormat="1" applyFont="1" applyFill="1" applyBorder="1" applyAlignment="1">
      <alignment horizontal="center"/>
    </xf>
    <xf numFmtId="49" fontId="20" fillId="12" borderId="32" xfId="0" applyNumberFormat="1" applyFont="1" applyFill="1" applyBorder="1" applyAlignment="1" applyProtection="1">
      <alignment horizontal="center"/>
      <protection locked="0"/>
    </xf>
    <xf numFmtId="49" fontId="20" fillId="12" borderId="13" xfId="0" applyNumberFormat="1" applyFont="1" applyFill="1" applyBorder="1" applyAlignment="1" applyProtection="1">
      <alignment horizontal="center"/>
      <protection locked="0"/>
    </xf>
    <xf numFmtId="165" fontId="20" fillId="12" borderId="13" xfId="0" applyNumberFormat="1" applyFont="1" applyFill="1" applyBorder="1" applyAlignment="1" applyProtection="1">
      <alignment horizontal="center"/>
      <protection locked="0"/>
    </xf>
    <xf numFmtId="1" fontId="20" fillId="12" borderId="13" xfId="0" applyNumberFormat="1" applyFont="1" applyFill="1" applyBorder="1" applyAlignment="1" applyProtection="1">
      <alignment horizontal="center"/>
      <protection locked="0"/>
    </xf>
    <xf numFmtId="4" fontId="20" fillId="12" borderId="13" xfId="0" applyNumberFormat="1" applyFont="1" applyFill="1" applyBorder="1" applyAlignment="1" applyProtection="1">
      <alignment horizontal="center"/>
      <protection locked="0"/>
    </xf>
    <xf numFmtId="0" fontId="20" fillId="11" borderId="21" xfId="0" applyFont="1" applyFill="1" applyBorder="1"/>
    <xf numFmtId="0" fontId="20" fillId="7" borderId="13" xfId="0" applyFont="1" applyFill="1" applyBorder="1" applyAlignment="1" applyProtection="1">
      <alignment horizontal="center"/>
      <protection locked="0"/>
    </xf>
    <xf numFmtId="165" fontId="20" fillId="17" borderId="13" xfId="0" applyNumberFormat="1" applyFont="1" applyFill="1" applyBorder="1" applyAlignment="1" applyProtection="1">
      <alignment horizontal="center"/>
      <protection locked="0"/>
    </xf>
    <xf numFmtId="4" fontId="20" fillId="0" borderId="0" xfId="0" applyNumberFormat="1" applyFont="1" applyAlignment="1">
      <alignment horizontal="center"/>
    </xf>
    <xf numFmtId="181" fontId="20" fillId="16" borderId="9" xfId="0" applyNumberFormat="1" applyFont="1" applyFill="1" applyBorder="1" applyAlignment="1">
      <alignment horizontal="center"/>
    </xf>
    <xf numFmtId="164" fontId="20" fillId="16" borderId="9" xfId="0" applyNumberFormat="1" applyFont="1" applyFill="1" applyBorder="1" applyAlignment="1">
      <alignment horizontal="center"/>
    </xf>
    <xf numFmtId="0" fontId="20" fillId="0" borderId="31" xfId="0" applyFont="1" applyBorder="1"/>
    <xf numFmtId="10" fontId="20" fillId="16" borderId="0" xfId="0" applyNumberFormat="1" applyFont="1" applyFill="1" applyAlignment="1">
      <alignment horizontal="center"/>
    </xf>
    <xf numFmtId="10" fontId="20" fillId="0" borderId="0" xfId="0" applyNumberFormat="1" applyFont="1" applyAlignment="1">
      <alignment horizontal="center"/>
    </xf>
    <xf numFmtId="0" fontId="45" fillId="16" borderId="0" xfId="0" applyFont="1" applyFill="1"/>
    <xf numFmtId="165" fontId="20" fillId="12" borderId="14" xfId="0" applyNumberFormat="1" applyFont="1" applyFill="1" applyBorder="1" applyAlignment="1" applyProtection="1">
      <alignment horizontal="center"/>
      <protection locked="0"/>
    </xf>
    <xf numFmtId="4" fontId="20" fillId="0" borderId="14" xfId="0" applyNumberFormat="1" applyFont="1" applyBorder="1" applyAlignment="1">
      <alignment horizontal="center"/>
    </xf>
    <xf numFmtId="4" fontId="20" fillId="0" borderId="33" xfId="0" applyNumberFormat="1" applyFont="1" applyBorder="1" applyAlignment="1">
      <alignment horizontal="center"/>
    </xf>
    <xf numFmtId="4" fontId="20" fillId="0" borderId="96" xfId="0" applyNumberFormat="1" applyFont="1" applyBorder="1" applyAlignment="1">
      <alignment horizontal="center"/>
    </xf>
    <xf numFmtId="181" fontId="20" fillId="6" borderId="9" xfId="0" applyNumberFormat="1" applyFont="1" applyFill="1" applyBorder="1" applyAlignment="1">
      <alignment horizontal="center"/>
    </xf>
    <xf numFmtId="0" fontId="20" fillId="6" borderId="0" xfId="0" applyFont="1" applyFill="1"/>
    <xf numFmtId="10" fontId="34" fillId="16" borderId="0" xfId="3" applyNumberFormat="1" applyFont="1" applyFill="1" applyBorder="1" applyAlignment="1" applyProtection="1">
      <alignment horizontal="center"/>
    </xf>
    <xf numFmtId="0" fontId="20" fillId="0" borderId="62" xfId="0" applyFont="1" applyBorder="1"/>
    <xf numFmtId="0" fontId="20" fillId="0" borderId="63" xfId="0" applyFont="1" applyBorder="1"/>
    <xf numFmtId="0" fontId="20" fillId="0" borderId="60" xfId="0" applyFont="1" applyBorder="1"/>
    <xf numFmtId="10" fontId="34" fillId="0" borderId="9" xfId="0" applyNumberFormat="1" applyFont="1" applyBorder="1" applyAlignment="1">
      <alignment horizontal="center"/>
    </xf>
    <xf numFmtId="0" fontId="34" fillId="0" borderId="10" xfId="0" applyFont="1" applyBorder="1"/>
    <xf numFmtId="0" fontId="20" fillId="0" borderId="11" xfId="0" applyFont="1" applyBorder="1"/>
    <xf numFmtId="2" fontId="20" fillId="16" borderId="0" xfId="0" applyNumberFormat="1" applyFont="1" applyFill="1"/>
    <xf numFmtId="2" fontId="20" fillId="0" borderId="0" xfId="0" applyNumberFormat="1" applyFont="1"/>
    <xf numFmtId="0" fontId="114" fillId="16" borderId="0" xfId="0" applyFont="1" applyFill="1" applyAlignment="1">
      <alignment horizontal="left"/>
    </xf>
    <xf numFmtId="10" fontId="20" fillId="16" borderId="0" xfId="3" applyNumberFormat="1" applyFont="1" applyFill="1" applyBorder="1" applyAlignment="1" applyProtection="1">
      <alignment horizontal="center"/>
    </xf>
    <xf numFmtId="10" fontId="20" fillId="0" borderId="0" xfId="3" applyNumberFormat="1" applyFont="1" applyBorder="1" applyAlignment="1" applyProtection="1">
      <alignment horizontal="center"/>
    </xf>
    <xf numFmtId="4" fontId="20" fillId="12" borderId="20" xfId="0" applyNumberFormat="1" applyFont="1" applyFill="1" applyBorder="1" applyAlignment="1" applyProtection="1">
      <alignment horizontal="center"/>
      <protection locked="0"/>
    </xf>
    <xf numFmtId="1" fontId="20" fillId="12" borderId="14" xfId="0" applyNumberFormat="1" applyFont="1" applyFill="1" applyBorder="1" applyAlignment="1" applyProtection="1">
      <alignment horizontal="center"/>
      <protection locked="0"/>
    </xf>
    <xf numFmtId="4" fontId="20" fillId="16" borderId="0" xfId="0" applyNumberFormat="1" applyFont="1" applyFill="1"/>
    <xf numFmtId="181" fontId="39" fillId="16" borderId="14" xfId="0" applyNumberFormat="1" applyFont="1" applyFill="1" applyBorder="1" applyAlignment="1">
      <alignment horizontal="center"/>
    </xf>
    <xf numFmtId="181" fontId="44" fillId="16" borderId="14" xfId="0" applyNumberFormat="1" applyFont="1" applyFill="1" applyBorder="1" applyAlignment="1">
      <alignment horizontal="center"/>
    </xf>
    <xf numFmtId="181" fontId="49" fillId="16" borderId="14" xfId="0" applyNumberFormat="1" applyFont="1" applyFill="1" applyBorder="1" applyAlignment="1">
      <alignment horizontal="center"/>
    </xf>
    <xf numFmtId="4" fontId="20" fillId="29" borderId="32" xfId="0" applyNumberFormat="1" applyFont="1" applyFill="1" applyBorder="1" applyAlignment="1" applyProtection="1">
      <alignment horizontal="left"/>
      <protection hidden="1"/>
    </xf>
    <xf numFmtId="4" fontId="20" fillId="29" borderId="81" xfId="0" applyNumberFormat="1" applyFont="1" applyFill="1" applyBorder="1" applyAlignment="1" applyProtection="1">
      <alignment horizontal="left"/>
      <protection hidden="1"/>
    </xf>
    <xf numFmtId="4" fontId="40" fillId="29" borderId="32" xfId="0" applyNumberFormat="1" applyFont="1" applyFill="1" applyBorder="1" applyAlignment="1" applyProtection="1">
      <alignment horizontal="left" wrapText="1"/>
      <protection hidden="1"/>
    </xf>
    <xf numFmtId="0" fontId="102" fillId="24" borderId="32" xfId="0" applyFont="1" applyFill="1" applyBorder="1" applyAlignment="1">
      <alignment horizontal="left" wrapText="1"/>
    </xf>
    <xf numFmtId="186" fontId="20" fillId="21" borderId="0" xfId="0" applyNumberFormat="1" applyFont="1" applyFill="1" applyAlignment="1">
      <alignment horizontal="left"/>
    </xf>
    <xf numFmtId="177" fontId="36" fillId="16" borderId="1" xfId="0" applyNumberFormat="1" applyFont="1" applyFill="1" applyBorder="1" applyAlignment="1">
      <alignment horizontal="center"/>
    </xf>
    <xf numFmtId="14" fontId="0" fillId="18" borderId="14" xfId="0" applyNumberFormat="1" applyFill="1" applyBorder="1" applyAlignment="1">
      <alignment horizontal="center"/>
    </xf>
    <xf numFmtId="0" fontId="30" fillId="16" borderId="12" xfId="0" applyFont="1" applyFill="1" applyBorder="1"/>
    <xf numFmtId="0" fontId="19" fillId="6" borderId="0" xfId="0" applyFont="1" applyFill="1"/>
    <xf numFmtId="0" fontId="71" fillId="6" borderId="0" xfId="0" applyFont="1" applyFill="1"/>
    <xf numFmtId="181" fontId="34" fillId="18" borderId="15" xfId="0" applyNumberFormat="1" applyFont="1" applyFill="1" applyBorder="1" applyAlignment="1">
      <alignment horizontal="center"/>
    </xf>
    <xf numFmtId="10" fontId="20" fillId="6" borderId="60" xfId="3" applyNumberFormat="1" applyFont="1" applyFill="1" applyBorder="1" applyAlignment="1" applyProtection="1">
      <alignment horizontal="center"/>
    </xf>
    <xf numFmtId="0" fontId="20" fillId="6" borderId="30" xfId="0" applyFont="1" applyFill="1" applyBorder="1"/>
    <xf numFmtId="0" fontId="20" fillId="6" borderId="31" xfId="0" applyFont="1" applyFill="1" applyBorder="1"/>
    <xf numFmtId="4" fontId="34" fillId="6" borderId="31" xfId="0" applyNumberFormat="1" applyFont="1" applyFill="1" applyBorder="1" applyAlignment="1" applyProtection="1">
      <alignment horizontal="left"/>
      <protection hidden="1"/>
    </xf>
    <xf numFmtId="0" fontId="53" fillId="2" borderId="58" xfId="0" applyFont="1" applyFill="1" applyBorder="1" applyAlignment="1">
      <alignment vertical="center"/>
    </xf>
    <xf numFmtId="0" fontId="64" fillId="2" borderId="58" xfId="0" applyFont="1" applyFill="1" applyBorder="1" applyAlignment="1">
      <alignment vertical="center"/>
    </xf>
    <xf numFmtId="0" fontId="20" fillId="2" borderId="60" xfId="0" applyFont="1" applyFill="1" applyBorder="1"/>
    <xf numFmtId="0" fontId="64" fillId="2" borderId="0" xfId="0" applyFont="1" applyFill="1" applyAlignment="1">
      <alignment vertical="center"/>
    </xf>
    <xf numFmtId="0" fontId="20" fillId="2" borderId="30" xfId="0" applyFont="1" applyFill="1" applyBorder="1"/>
    <xf numFmtId="0" fontId="32" fillId="2" borderId="59" xfId="0" applyFont="1" applyFill="1" applyBorder="1" applyAlignment="1">
      <alignment vertical="center"/>
    </xf>
    <xf numFmtId="0" fontId="32" fillId="2" borderId="31" xfId="0" applyFont="1" applyFill="1" applyBorder="1" applyAlignment="1">
      <alignment vertical="center"/>
    </xf>
    <xf numFmtId="0" fontId="39" fillId="0" borderId="0" xfId="0" applyFont="1"/>
    <xf numFmtId="165" fontId="18" fillId="12" borderId="14" xfId="0" applyNumberFormat="1" applyFont="1" applyFill="1" applyBorder="1" applyAlignment="1" applyProtection="1">
      <alignment horizontal="center"/>
      <protection locked="0"/>
    </xf>
    <xf numFmtId="181" fontId="120" fillId="16" borderId="15" xfId="0" applyNumberFormat="1" applyFont="1" applyFill="1" applyBorder="1" applyAlignment="1">
      <alignment horizontal="center"/>
    </xf>
    <xf numFmtId="1" fontId="35" fillId="21" borderId="62" xfId="0" applyNumberFormat="1" applyFont="1" applyFill="1" applyBorder="1" applyAlignment="1">
      <alignment vertical="center"/>
    </xf>
    <xf numFmtId="10" fontId="0" fillId="0" borderId="5" xfId="0" applyNumberFormat="1" applyBorder="1" applyAlignment="1">
      <alignment horizontal="center"/>
    </xf>
    <xf numFmtId="10" fontId="30" fillId="6" borderId="19" xfId="0" applyNumberFormat="1" applyFont="1" applyFill="1" applyBorder="1" applyAlignment="1">
      <alignment horizontal="center"/>
    </xf>
    <xf numFmtId="0" fontId="35" fillId="21" borderId="19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left"/>
    </xf>
    <xf numFmtId="0" fontId="34" fillId="31" borderId="15" xfId="0" applyFont="1" applyFill="1" applyBorder="1" applyAlignment="1">
      <alignment horizontal="left" wrapText="1"/>
    </xf>
    <xf numFmtId="4" fontId="34" fillId="22" borderId="15" xfId="0" applyNumberFormat="1" applyFont="1" applyFill="1" applyBorder="1" applyAlignment="1" applyProtection="1">
      <alignment horizontal="left" wrapText="1"/>
      <protection hidden="1"/>
    </xf>
    <xf numFmtId="164" fontId="34" fillId="22" borderId="9" xfId="2" applyNumberFormat="1" applyFont="1" applyFill="1" applyBorder="1" applyAlignment="1" applyProtection="1">
      <alignment horizontal="center" vertical="center"/>
    </xf>
    <xf numFmtId="0" fontId="35" fillId="21" borderId="0" xfId="0" applyFont="1" applyFill="1" applyAlignment="1" applyProtection="1">
      <alignment horizontal="left" vertical="center"/>
      <protection hidden="1"/>
    </xf>
    <xf numFmtId="4" fontId="45" fillId="16" borderId="14" xfId="0" applyNumberFormat="1" applyFont="1" applyFill="1" applyBorder="1" applyAlignment="1">
      <alignment horizontal="center"/>
    </xf>
    <xf numFmtId="4" fontId="55" fillId="16" borderId="14" xfId="0" applyNumberFormat="1" applyFont="1" applyFill="1" applyBorder="1" applyAlignment="1">
      <alignment horizontal="center"/>
    </xf>
    <xf numFmtId="4" fontId="56" fillId="16" borderId="14" xfId="0" applyNumberFormat="1" applyFont="1" applyFill="1" applyBorder="1" applyAlignment="1">
      <alignment horizontal="center"/>
    </xf>
    <xf numFmtId="0" fontId="20" fillId="6" borderId="58" xfId="0" applyFont="1" applyFill="1" applyBorder="1" applyAlignment="1">
      <alignment horizontal="center"/>
    </xf>
    <xf numFmtId="0" fontId="34" fillId="21" borderId="9" xfId="0" applyFont="1" applyFill="1" applyBorder="1"/>
    <xf numFmtId="0" fontId="17" fillId="0" borderId="9" xfId="0" applyFont="1" applyBorder="1"/>
    <xf numFmtId="0" fontId="17" fillId="0" borderId="9" xfId="0" applyFont="1" applyBorder="1" applyAlignment="1">
      <alignment horizontal="center"/>
    </xf>
    <xf numFmtId="0" fontId="34" fillId="32" borderId="15" xfId="0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165" fontId="0" fillId="6" borderId="0" xfId="3" applyNumberFormat="1" applyFont="1" applyFill="1"/>
    <xf numFmtId="0" fontId="0" fillId="19" borderId="11" xfId="0" applyFill="1" applyBorder="1"/>
    <xf numFmtId="0" fontId="31" fillId="32" borderId="11" xfId="0" applyFont="1" applyFill="1" applyBorder="1"/>
    <xf numFmtId="0" fontId="34" fillId="19" borderId="9" xfId="0" applyFont="1" applyFill="1" applyBorder="1"/>
    <xf numFmtId="0" fontId="28" fillId="3" borderId="7" xfId="0" applyFont="1" applyFill="1" applyBorder="1" applyAlignment="1" applyProtection="1">
      <alignment horizontal="center"/>
      <protection locked="0"/>
    </xf>
    <xf numFmtId="0" fontId="34" fillId="3" borderId="15" xfId="0" applyFont="1" applyFill="1" applyBorder="1" applyAlignment="1" applyProtection="1">
      <alignment horizontal="center"/>
      <protection locked="0"/>
    </xf>
    <xf numFmtId="14" fontId="28" fillId="3" borderId="14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164" fontId="28" fillId="3" borderId="14" xfId="0" applyNumberFormat="1" applyFont="1" applyFill="1" applyBorder="1" applyAlignment="1" applyProtection="1">
      <alignment horizontal="center"/>
      <protection locked="0"/>
    </xf>
    <xf numFmtId="14" fontId="28" fillId="6" borderId="0" xfId="0" applyNumberFormat="1" applyFont="1" applyFill="1" applyAlignment="1">
      <alignment horizontal="center" vertical="center"/>
    </xf>
    <xf numFmtId="14" fontId="40" fillId="6" borderId="0" xfId="0" applyNumberFormat="1" applyFont="1" applyFill="1" applyAlignment="1">
      <alignment horizontal="center" vertical="center"/>
    </xf>
    <xf numFmtId="173" fontId="0" fillId="7" borderId="14" xfId="0" applyNumberFormat="1" applyFill="1" applyBorder="1" applyAlignment="1">
      <alignment horizontal="center"/>
    </xf>
    <xf numFmtId="10" fontId="0" fillId="7" borderId="14" xfId="0" applyNumberFormat="1" applyFill="1" applyBorder="1" applyAlignment="1">
      <alignment horizontal="center"/>
    </xf>
    <xf numFmtId="0" fontId="0" fillId="18" borderId="14" xfId="0" applyFill="1" applyBorder="1" applyAlignment="1">
      <alignment vertical="top" wrapText="1"/>
    </xf>
    <xf numFmtId="167" fontId="0" fillId="17" borderId="14" xfId="0" applyNumberFormat="1" applyFill="1" applyBorder="1" applyProtection="1">
      <protection locked="0"/>
    </xf>
    <xf numFmtId="0" fontId="0" fillId="17" borderId="14" xfId="0" applyFill="1" applyBorder="1" applyProtection="1">
      <protection locked="0"/>
    </xf>
    <xf numFmtId="173" fontId="0" fillId="17" borderId="21" xfId="0" applyNumberFormat="1" applyFill="1" applyBorder="1" applyAlignment="1" applyProtection="1">
      <alignment horizontal="center"/>
      <protection locked="0"/>
    </xf>
    <xf numFmtId="173" fontId="0" fillId="17" borderId="14" xfId="0" applyNumberFormat="1" applyFill="1" applyBorder="1" applyAlignment="1" applyProtection="1">
      <alignment horizontal="center"/>
      <protection locked="0"/>
    </xf>
    <xf numFmtId="10" fontId="0" fillId="17" borderId="14" xfId="0" applyNumberFormat="1" applyFill="1" applyBorder="1" applyAlignment="1" applyProtection="1">
      <alignment horizontal="center"/>
      <protection locked="0"/>
    </xf>
    <xf numFmtId="174" fontId="0" fillId="17" borderId="12" xfId="0" applyNumberFormat="1" applyFill="1" applyBorder="1" applyAlignment="1" applyProtection="1">
      <alignment horizontal="center"/>
      <protection locked="0"/>
    </xf>
    <xf numFmtId="175" fontId="0" fillId="17" borderId="14" xfId="0" applyNumberFormat="1" applyFill="1" applyBorder="1" applyProtection="1">
      <protection locked="0"/>
    </xf>
    <xf numFmtId="176" fontId="0" fillId="17" borderId="14" xfId="0" applyNumberFormat="1" applyFill="1" applyBorder="1" applyProtection="1">
      <protection locked="0"/>
    </xf>
    <xf numFmtId="44" fontId="0" fillId="17" borderId="12" xfId="2" applyFont="1" applyFill="1" applyBorder="1" applyProtection="1">
      <protection locked="0"/>
    </xf>
    <xf numFmtId="44" fontId="0" fillId="17" borderId="7" xfId="2" applyFont="1" applyFill="1" applyBorder="1" applyProtection="1">
      <protection locked="0"/>
    </xf>
    <xf numFmtId="177" fontId="0" fillId="17" borderId="12" xfId="0" applyNumberFormat="1" applyFill="1" applyBorder="1" applyAlignment="1" applyProtection="1">
      <alignment horizontal="center"/>
      <protection locked="0"/>
    </xf>
    <xf numFmtId="0" fontId="121" fillId="0" borderId="8" xfId="0" applyFont="1" applyBorder="1" applyAlignment="1" applyProtection="1">
      <alignment horizontal="right"/>
      <protection hidden="1"/>
    </xf>
    <xf numFmtId="0" fontId="0" fillId="2" borderId="5" xfId="0" applyFill="1" applyBorder="1"/>
    <xf numFmtId="0" fontId="0" fillId="2" borderId="4" xfId="0" applyFill="1" applyBorder="1"/>
    <xf numFmtId="0" fontId="23" fillId="2" borderId="4" xfId="0" applyFont="1" applyFill="1" applyBorder="1"/>
    <xf numFmtId="0" fontId="34" fillId="0" borderId="4" xfId="0" applyFont="1" applyBorder="1"/>
    <xf numFmtId="178" fontId="26" fillId="0" borderId="19" xfId="0" applyNumberFormat="1" applyFont="1" applyBorder="1"/>
    <xf numFmtId="0" fontId="26" fillId="0" borderId="19" xfId="0" applyFont="1" applyBorder="1"/>
    <xf numFmtId="0" fontId="24" fillId="0" borderId="4" xfId="0" applyFont="1" applyBorder="1"/>
    <xf numFmtId="0" fontId="0" fillId="0" borderId="19" xfId="0" applyBorder="1"/>
    <xf numFmtId="0" fontId="25" fillId="0" borderId="4" xfId="0" applyFont="1" applyBorder="1"/>
    <xf numFmtId="165" fontId="35" fillId="21" borderId="0" xfId="0" applyNumberFormat="1" applyFont="1" applyFill="1" applyAlignment="1">
      <alignment vertical="center"/>
    </xf>
    <xf numFmtId="2" fontId="20" fillId="12" borderId="0" xfId="0" applyNumberFormat="1" applyFont="1" applyFill="1"/>
    <xf numFmtId="49" fontId="16" fillId="12" borderId="32" xfId="0" applyNumberFormat="1" applyFont="1" applyFill="1" applyBorder="1" applyAlignment="1" applyProtection="1">
      <alignment horizontal="center"/>
      <protection locked="0"/>
    </xf>
    <xf numFmtId="0" fontId="122" fillId="6" borderId="30" xfId="0" applyFont="1" applyFill="1" applyBorder="1" applyAlignment="1">
      <alignment horizontal="right"/>
    </xf>
    <xf numFmtId="49" fontId="35" fillId="16" borderId="20" xfId="0" applyNumberFormat="1" applyFont="1" applyFill="1" applyBorder="1" applyAlignment="1">
      <alignment horizontal="center" vertical="center"/>
    </xf>
    <xf numFmtId="14" fontId="104" fillId="0" borderId="0" xfId="0" applyNumberFormat="1" applyFont="1"/>
    <xf numFmtId="0" fontId="88" fillId="0" borderId="0" xfId="0" applyFont="1"/>
    <xf numFmtId="0" fontId="44" fillId="0" borderId="0" xfId="0" applyFont="1"/>
    <xf numFmtId="14" fontId="105" fillId="0" borderId="0" xfId="0" applyNumberFormat="1" applyFont="1" applyProtection="1">
      <protection hidden="1"/>
    </xf>
    <xf numFmtId="14" fontId="74" fillId="0" borderId="0" xfId="0" applyNumberFormat="1" applyFont="1"/>
    <xf numFmtId="0" fontId="106" fillId="0" borderId="0" xfId="0" applyFont="1"/>
    <xf numFmtId="14" fontId="107" fillId="0" borderId="0" xfId="0" applyNumberFormat="1" applyFont="1"/>
    <xf numFmtId="14" fontId="20" fillId="0" borderId="0" xfId="0" applyNumberFormat="1" applyFont="1"/>
    <xf numFmtId="14" fontId="78" fillId="0" borderId="0" xfId="0" applyNumberFormat="1" applyFont="1"/>
    <xf numFmtId="0" fontId="73" fillId="0" borderId="0" xfId="0" applyFont="1"/>
    <xf numFmtId="9" fontId="104" fillId="0" borderId="0" xfId="3" applyFont="1" applyFill="1"/>
    <xf numFmtId="0" fontId="104" fillId="0" borderId="0" xfId="0" applyFont="1"/>
    <xf numFmtId="0" fontId="78" fillId="0" borderId="0" xfId="0" applyFont="1"/>
    <xf numFmtId="0" fontId="96" fillId="0" borderId="0" xfId="0" applyFont="1"/>
    <xf numFmtId="1" fontId="20" fillId="0" borderId="0" xfId="3" applyNumberFormat="1" applyFont="1" applyFill="1"/>
    <xf numFmtId="9" fontId="44" fillId="0" borderId="0" xfId="3" applyFont="1" applyFill="1"/>
    <xf numFmtId="0" fontId="115" fillId="0" borderId="0" xfId="0" applyFont="1"/>
    <xf numFmtId="0" fontId="48" fillId="0" borderId="0" xfId="0" applyFont="1"/>
    <xf numFmtId="0" fontId="74" fillId="0" borderId="0" xfId="0" applyFont="1"/>
    <xf numFmtId="9" fontId="20" fillId="0" borderId="0" xfId="3" applyFont="1" applyFill="1"/>
    <xf numFmtId="0" fontId="107" fillId="0" borderId="0" xfId="0" applyFont="1"/>
    <xf numFmtId="14" fontId="33" fillId="0" borderId="0" xfId="0" applyNumberFormat="1" applyFont="1"/>
    <xf numFmtId="0" fontId="31" fillId="2" borderId="13" xfId="0" applyFont="1" applyFill="1" applyBorder="1"/>
    <xf numFmtId="0" fontId="0" fillId="16" borderId="8" xfId="0" applyFill="1" applyBorder="1"/>
    <xf numFmtId="0" fontId="58" fillId="0" borderId="6" xfId="0" applyFont="1" applyBorder="1"/>
    <xf numFmtId="0" fontId="20" fillId="7" borderId="32" xfId="0" applyFont="1" applyFill="1" applyBorder="1" applyAlignment="1">
      <alignment horizontal="center"/>
    </xf>
    <xf numFmtId="0" fontId="34" fillId="0" borderId="22" xfId="0" applyFont="1" applyBorder="1" applyAlignment="1">
      <alignment horizontal="left"/>
    </xf>
    <xf numFmtId="0" fontId="34" fillId="0" borderId="105" xfId="0" applyFont="1" applyBorder="1" applyAlignment="1">
      <alignment horizontal="left"/>
    </xf>
    <xf numFmtId="0" fontId="45" fillId="12" borderId="0" xfId="0" applyFont="1" applyFill="1"/>
    <xf numFmtId="14" fontId="73" fillId="0" borderId="0" xfId="0" applyNumberFormat="1" applyFont="1" applyProtection="1">
      <protection hidden="1"/>
    </xf>
    <xf numFmtId="14" fontId="83" fillId="0" borderId="0" xfId="0" applyNumberFormat="1" applyFont="1" applyProtection="1">
      <protection hidden="1"/>
    </xf>
    <xf numFmtId="14" fontId="46" fillId="0" borderId="0" xfId="0" applyNumberFormat="1" applyFont="1" applyProtection="1">
      <protection hidden="1"/>
    </xf>
    <xf numFmtId="14" fontId="0" fillId="0" borderId="0" xfId="0" applyNumberFormat="1" applyProtection="1">
      <protection hidden="1"/>
    </xf>
    <xf numFmtId="0" fontId="88" fillId="0" borderId="0" xfId="0" applyFont="1" applyProtection="1">
      <protection hidden="1"/>
    </xf>
    <xf numFmtId="0" fontId="57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45" fillId="0" borderId="0" xfId="0" applyFont="1" applyAlignment="1" applyProtection="1">
      <alignment horizontal="left"/>
      <protection hidden="1"/>
    </xf>
    <xf numFmtId="0" fontId="35" fillId="0" borderId="0" xfId="0" applyFont="1" applyAlignment="1" applyProtection="1">
      <alignment horizontal="left"/>
      <protection hidden="1"/>
    </xf>
    <xf numFmtId="0" fontId="40" fillId="8" borderId="0" xfId="0" applyFont="1" applyFill="1" applyAlignment="1" applyProtection="1">
      <alignment horizontal="left"/>
      <protection hidden="1"/>
    </xf>
    <xf numFmtId="0" fontId="28" fillId="0" borderId="0" xfId="0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7" borderId="14" xfId="0" applyNumberFormat="1" applyFont="1" applyFill="1" applyBorder="1" applyAlignment="1" applyProtection="1">
      <alignment horizontal="center"/>
      <protection hidden="1"/>
    </xf>
    <xf numFmtId="0" fontId="34" fillId="7" borderId="14" xfId="0" applyFont="1" applyFill="1" applyBorder="1" applyAlignment="1" applyProtection="1">
      <alignment horizontal="center"/>
      <protection hidden="1"/>
    </xf>
    <xf numFmtId="167" fontId="34" fillId="7" borderId="14" xfId="0" applyNumberFormat="1" applyFont="1" applyFill="1" applyBorder="1" applyAlignment="1" applyProtection="1">
      <alignment horizontal="center"/>
      <protection hidden="1"/>
    </xf>
    <xf numFmtId="4" fontId="34" fillId="7" borderId="14" xfId="0" applyNumberFormat="1" applyFont="1" applyFill="1" applyBorder="1" applyAlignment="1" applyProtection="1">
      <alignment horizontal="center"/>
      <protection hidden="1"/>
    </xf>
    <xf numFmtId="0" fontId="35" fillId="8" borderId="0" xfId="0" applyFont="1" applyFill="1" applyAlignment="1" applyProtection="1">
      <alignment horizontal="right" indent="1"/>
      <protection hidden="1"/>
    </xf>
    <xf numFmtId="0" fontId="39" fillId="8" borderId="0" xfId="0" applyFont="1" applyFill="1" applyProtection="1">
      <protection hidden="1"/>
    </xf>
    <xf numFmtId="0" fontId="40" fillId="8" borderId="0" xfId="0" applyFont="1" applyFill="1" applyAlignment="1" applyProtection="1">
      <alignment horizontal="right"/>
      <protection hidden="1"/>
    </xf>
    <xf numFmtId="0" fontId="35" fillId="8" borderId="0" xfId="0" applyFont="1" applyFill="1" applyAlignment="1" applyProtection="1">
      <alignment horizontal="right"/>
      <protection hidden="1"/>
    </xf>
    <xf numFmtId="0" fontId="40" fillId="0" borderId="0" xfId="0" applyFont="1" applyAlignment="1" applyProtection="1">
      <alignment horizontal="right"/>
      <protection hidden="1"/>
    </xf>
    <xf numFmtId="0" fontId="94" fillId="0" borderId="0" xfId="0" applyFont="1" applyProtection="1">
      <protection hidden="1"/>
    </xf>
    <xf numFmtId="1" fontId="44" fillId="8" borderId="0" xfId="0" applyNumberFormat="1" applyFont="1" applyFill="1" applyAlignment="1" applyProtection="1">
      <alignment horizontal="center"/>
      <protection hidden="1"/>
    </xf>
    <xf numFmtId="1" fontId="40" fillId="7" borderId="14" xfId="0" applyNumberFormat="1" applyFont="1" applyFill="1" applyBorder="1" applyAlignment="1" applyProtection="1">
      <alignment horizontal="right" indent="1"/>
      <protection hidden="1"/>
    </xf>
    <xf numFmtId="0" fontId="40" fillId="7" borderId="0" xfId="0" applyFont="1" applyFill="1" applyProtection="1">
      <protection hidden="1"/>
    </xf>
    <xf numFmtId="0" fontId="33" fillId="7" borderId="0" xfId="0" applyFont="1" applyFill="1" applyProtection="1">
      <protection hidden="1"/>
    </xf>
    <xf numFmtId="4" fontId="44" fillId="8" borderId="0" xfId="0" applyNumberFormat="1" applyFont="1" applyFill="1" applyAlignment="1" applyProtection="1">
      <alignment horizontal="center"/>
      <protection hidden="1"/>
    </xf>
    <xf numFmtId="3" fontId="44" fillId="8" borderId="0" xfId="0" applyNumberFormat="1" applyFont="1" applyFill="1" applyAlignment="1" applyProtection="1">
      <alignment horizontal="center"/>
      <protection hidden="1"/>
    </xf>
    <xf numFmtId="4" fontId="28" fillId="7" borderId="14" xfId="0" applyNumberFormat="1" applyFont="1" applyFill="1" applyBorder="1" applyProtection="1">
      <protection hidden="1"/>
    </xf>
    <xf numFmtId="4" fontId="28" fillId="2" borderId="26" xfId="0" applyNumberFormat="1" applyFont="1" applyFill="1" applyBorder="1" applyProtection="1">
      <protection hidden="1"/>
    </xf>
    <xf numFmtId="164" fontId="28" fillId="2" borderId="14" xfId="0" applyNumberFormat="1" applyFont="1" applyFill="1" applyBorder="1" applyProtection="1">
      <protection hidden="1"/>
    </xf>
    <xf numFmtId="169" fontId="0" fillId="8" borderId="0" xfId="0" applyNumberFormat="1" applyFill="1" applyProtection="1">
      <protection hidden="1"/>
    </xf>
    <xf numFmtId="0" fontId="50" fillId="8" borderId="0" xfId="0" applyFont="1" applyFill="1" applyProtection="1"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right" indent="1"/>
      <protection hidden="1"/>
    </xf>
    <xf numFmtId="3" fontId="0" fillId="8" borderId="0" xfId="0" applyNumberFormat="1" applyFill="1" applyAlignment="1" applyProtection="1">
      <alignment horizontal="center"/>
      <protection hidden="1"/>
    </xf>
    <xf numFmtId="0" fontId="28" fillId="2" borderId="12" xfId="0" applyFont="1" applyFill="1" applyBorder="1" applyAlignment="1" applyProtection="1">
      <alignment horizontal="center" wrapText="1"/>
      <protection hidden="1"/>
    </xf>
    <xf numFmtId="0" fontId="28" fillId="2" borderId="14" xfId="0" applyFont="1" applyFill="1" applyBorder="1" applyAlignment="1" applyProtection="1">
      <alignment horizontal="center" wrapText="1"/>
      <protection hidden="1"/>
    </xf>
    <xf numFmtId="0" fontId="28" fillId="2" borderId="13" xfId="0" applyFont="1" applyFill="1" applyBorder="1" applyAlignment="1" applyProtection="1">
      <alignment horizontal="center" wrapText="1"/>
      <protection hidden="1"/>
    </xf>
    <xf numFmtId="0" fontId="0" fillId="2" borderId="18" xfId="0" applyFill="1" applyBorder="1" applyProtection="1">
      <protection hidden="1"/>
    </xf>
    <xf numFmtId="0" fontId="24" fillId="2" borderId="13" xfId="0" applyFont="1" applyFill="1" applyBorder="1" applyAlignment="1" applyProtection="1">
      <alignment horizontal="right"/>
      <protection hidden="1"/>
    </xf>
    <xf numFmtId="0" fontId="44" fillId="8" borderId="18" xfId="0" applyFont="1" applyFill="1" applyBorder="1" applyAlignment="1" applyProtection="1">
      <alignment horizontal="right"/>
      <protection hidden="1"/>
    </xf>
    <xf numFmtId="0" fontId="28" fillId="2" borderId="12" xfId="0" applyFont="1" applyFill="1" applyBorder="1" applyAlignment="1" applyProtection="1">
      <alignment horizontal="right"/>
      <protection hidden="1"/>
    </xf>
    <xf numFmtId="0" fontId="28" fillId="2" borderId="18" xfId="0" applyFont="1" applyFill="1" applyBorder="1" applyAlignment="1" applyProtection="1">
      <alignment horizontal="right"/>
      <protection hidden="1"/>
    </xf>
    <xf numFmtId="0" fontId="35" fillId="0" borderId="18" xfId="0" applyFont="1" applyBorder="1" applyAlignment="1" applyProtection="1">
      <alignment horizontal="left"/>
      <protection hidden="1"/>
    </xf>
    <xf numFmtId="166" fontId="35" fillId="7" borderId="13" xfId="0" applyNumberFormat="1" applyFont="1" applyFill="1" applyBorder="1" applyAlignment="1" applyProtection="1">
      <alignment horizontal="right"/>
      <protection hidden="1"/>
    </xf>
    <xf numFmtId="0" fontId="44" fillId="8" borderId="18" xfId="0" applyFont="1" applyFill="1" applyBorder="1" applyProtection="1">
      <protection hidden="1"/>
    </xf>
    <xf numFmtId="166" fontId="44" fillId="8" borderId="18" xfId="0" applyNumberFormat="1" applyFont="1" applyFill="1" applyBorder="1" applyProtection="1">
      <protection hidden="1"/>
    </xf>
    <xf numFmtId="166" fontId="35" fillId="8" borderId="12" xfId="0" applyNumberFormat="1" applyFont="1" applyFill="1" applyBorder="1" applyProtection="1">
      <protection hidden="1"/>
    </xf>
    <xf numFmtId="166" fontId="35" fillId="7" borderId="13" xfId="0" applyNumberFormat="1" applyFont="1" applyFill="1" applyBorder="1" applyProtection="1">
      <protection hidden="1"/>
    </xf>
    <xf numFmtId="166" fontId="35" fillId="8" borderId="18" xfId="0" applyNumberFormat="1" applyFont="1" applyFill="1" applyBorder="1" applyProtection="1">
      <protection hidden="1"/>
    </xf>
    <xf numFmtId="166" fontId="34" fillId="8" borderId="12" xfId="0" applyNumberFormat="1" applyFont="1" applyFill="1" applyBorder="1" applyProtection="1">
      <protection hidden="1"/>
    </xf>
    <xf numFmtId="166" fontId="34" fillId="7" borderId="13" xfId="0" applyNumberFormat="1" applyFont="1" applyFill="1" applyBorder="1" applyProtection="1">
      <protection hidden="1"/>
    </xf>
    <xf numFmtId="166" fontId="0" fillId="8" borderId="0" xfId="0" applyNumberFormat="1" applyFill="1" applyProtection="1">
      <protection hidden="1"/>
    </xf>
    <xf numFmtId="166" fontId="0" fillId="0" borderId="0" xfId="0" applyNumberFormat="1" applyProtection="1">
      <protection hidden="1"/>
    </xf>
    <xf numFmtId="0" fontId="28" fillId="0" borderId="18" xfId="0" applyFont="1" applyBorder="1" applyProtection="1">
      <protection hidden="1"/>
    </xf>
    <xf numFmtId="16" fontId="23" fillId="7" borderId="18" xfId="0" quotePrefix="1" applyNumberFormat="1" applyFont="1" applyFill="1" applyBorder="1" applyAlignment="1" applyProtection="1">
      <alignment horizontal="left"/>
      <protection hidden="1"/>
    </xf>
    <xf numFmtId="166" fontId="40" fillId="7" borderId="13" xfId="0" applyNumberFormat="1" applyFont="1" applyFill="1" applyBorder="1" applyAlignment="1" applyProtection="1">
      <alignment horizontal="right"/>
      <protection hidden="1"/>
    </xf>
    <xf numFmtId="166" fontId="28" fillId="8" borderId="12" xfId="0" applyNumberFormat="1" applyFont="1" applyFill="1" applyBorder="1" applyProtection="1">
      <protection hidden="1"/>
    </xf>
    <xf numFmtId="166" fontId="28" fillId="7" borderId="13" xfId="0" applyNumberFormat="1" applyFont="1" applyFill="1" applyBorder="1" applyProtection="1">
      <protection hidden="1"/>
    </xf>
    <xf numFmtId="166" fontId="28" fillId="8" borderId="1" xfId="0" quotePrefix="1" applyNumberFormat="1" applyFont="1" applyFill="1" applyBorder="1" applyProtection="1">
      <protection hidden="1"/>
    </xf>
    <xf numFmtId="166" fontId="0" fillId="0" borderId="2" xfId="0" applyNumberFormat="1" applyBorder="1" applyProtection="1">
      <protection hidden="1"/>
    </xf>
    <xf numFmtId="0" fontId="83" fillId="0" borderId="0" xfId="0" applyFont="1" applyProtection="1">
      <protection hidden="1"/>
    </xf>
    <xf numFmtId="166" fontId="28" fillId="7" borderId="3" xfId="0" applyNumberFormat="1" applyFont="1" applyFill="1" applyBorder="1" applyProtection="1">
      <protection hidden="1"/>
    </xf>
    <xf numFmtId="166" fontId="28" fillId="8" borderId="2" xfId="0" applyNumberFormat="1" applyFont="1" applyFill="1" applyBorder="1" applyProtection="1">
      <protection hidden="1"/>
    </xf>
    <xf numFmtId="166" fontId="28" fillId="8" borderId="1" xfId="0" applyNumberFormat="1" applyFont="1" applyFill="1" applyBorder="1" applyProtection="1">
      <protection hidden="1"/>
    </xf>
    <xf numFmtId="166" fontId="28" fillId="8" borderId="4" xfId="0" quotePrefix="1" applyNumberFormat="1" applyFont="1" applyFill="1" applyBorder="1" applyProtection="1">
      <protection hidden="1"/>
    </xf>
    <xf numFmtId="166" fontId="28" fillId="0" borderId="18" xfId="0" applyNumberFormat="1" applyFont="1" applyBorder="1" applyProtection="1">
      <protection hidden="1"/>
    </xf>
    <xf numFmtId="166" fontId="28" fillId="0" borderId="18" xfId="0" quotePrefix="1" applyNumberFormat="1" applyFont="1" applyBorder="1" applyProtection="1">
      <protection hidden="1"/>
    </xf>
    <xf numFmtId="166" fontId="0" fillId="0" borderId="18" xfId="0" applyNumberFormat="1" applyBorder="1" applyProtection="1">
      <protection hidden="1"/>
    </xf>
    <xf numFmtId="166" fontId="28" fillId="8" borderId="0" xfId="0" applyNumberFormat="1" applyFont="1" applyFill="1" applyProtection="1">
      <protection hidden="1"/>
    </xf>
    <xf numFmtId="166" fontId="34" fillId="7" borderId="14" xfId="0" applyNumberFormat="1" applyFont="1" applyFill="1" applyBorder="1" applyProtection="1">
      <protection hidden="1"/>
    </xf>
    <xf numFmtId="0" fontId="98" fillId="0" borderId="0" xfId="0" applyFont="1" applyProtection="1">
      <protection hidden="1"/>
    </xf>
    <xf numFmtId="166" fontId="28" fillId="7" borderId="8" xfId="0" applyNumberFormat="1" applyFont="1" applyFill="1" applyBorder="1" applyProtection="1">
      <protection hidden="1"/>
    </xf>
    <xf numFmtId="166" fontId="28" fillId="8" borderId="7" xfId="0" applyNumberFormat="1" applyFont="1" applyFill="1" applyBorder="1" applyProtection="1">
      <protection hidden="1"/>
    </xf>
    <xf numFmtId="166" fontId="28" fillId="8" borderId="6" xfId="0" applyNumberFormat="1" applyFont="1" applyFill="1" applyBorder="1" applyProtection="1">
      <protection hidden="1"/>
    </xf>
    <xf numFmtId="16" fontId="28" fillId="0" borderId="18" xfId="0" applyNumberFormat="1" applyFont="1" applyBorder="1" applyProtection="1">
      <protection hidden="1"/>
    </xf>
    <xf numFmtId="166" fontId="28" fillId="8" borderId="18" xfId="0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6" fontId="28" fillId="7" borderId="18" xfId="0" quotePrefix="1" applyNumberFormat="1" applyFont="1" applyFill="1" applyBorder="1" applyAlignment="1" applyProtection="1">
      <alignment horizontal="left"/>
      <protection hidden="1"/>
    </xf>
    <xf numFmtId="0" fontId="48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166" fontId="33" fillId="0" borderId="0" xfId="0" applyNumberFormat="1" applyFont="1" applyAlignment="1" applyProtection="1">
      <alignment horizontal="left"/>
      <protection hidden="1"/>
    </xf>
    <xf numFmtId="166" fontId="0" fillId="8" borderId="0" xfId="0" applyNumberFormat="1" applyFill="1" applyAlignment="1" applyProtection="1">
      <alignment horizontal="left"/>
      <protection hidden="1"/>
    </xf>
    <xf numFmtId="0" fontId="34" fillId="0" borderId="18" xfId="0" applyFont="1" applyBorder="1" applyProtection="1">
      <protection hidden="1"/>
    </xf>
    <xf numFmtId="166" fontId="34" fillId="8" borderId="0" xfId="0" applyNumberFormat="1" applyFont="1" applyFill="1" applyProtection="1">
      <protection hidden="1"/>
    </xf>
    <xf numFmtId="49" fontId="28" fillId="0" borderId="18" xfId="0" applyNumberFormat="1" applyFont="1" applyBorder="1" applyProtection="1">
      <protection hidden="1"/>
    </xf>
    <xf numFmtId="0" fontId="23" fillId="7" borderId="18" xfId="0" applyFont="1" applyFill="1" applyBorder="1" applyAlignment="1" applyProtection="1">
      <alignment horizontal="left"/>
      <protection hidden="1"/>
    </xf>
    <xf numFmtId="166" fontId="28" fillId="8" borderId="12" xfId="0" quotePrefix="1" applyNumberFormat="1" applyFont="1" applyFill="1" applyBorder="1" applyProtection="1">
      <protection hidden="1"/>
    </xf>
    <xf numFmtId="166" fontId="28" fillId="0" borderId="13" xfId="0" applyNumberFormat="1" applyFont="1" applyBorder="1" applyProtection="1">
      <protection hidden="1"/>
    </xf>
    <xf numFmtId="166" fontId="28" fillId="8" borderId="6" xfId="0" quotePrefix="1" applyNumberFormat="1" applyFont="1" applyFill="1" applyBorder="1" applyProtection="1">
      <protection hidden="1"/>
    </xf>
    <xf numFmtId="166" fontId="0" fillId="8" borderId="2" xfId="0" applyNumberFormat="1" applyFill="1" applyBorder="1" applyProtection="1">
      <protection hidden="1"/>
    </xf>
    <xf numFmtId="0" fontId="40" fillId="7" borderId="18" xfId="0" applyFont="1" applyFill="1" applyBorder="1" applyAlignment="1" applyProtection="1">
      <alignment horizontal="left" vertical="center"/>
      <protection hidden="1"/>
    </xf>
    <xf numFmtId="166" fontId="0" fillId="8" borderId="4" xfId="0" applyNumberFormat="1" applyFill="1" applyBorder="1" applyProtection="1">
      <protection hidden="1"/>
    </xf>
    <xf numFmtId="49" fontId="28" fillId="7" borderId="18" xfId="0" applyNumberFormat="1" applyFont="1" applyFill="1" applyBorder="1" applyProtection="1">
      <protection hidden="1"/>
    </xf>
    <xf numFmtId="0" fontId="58" fillId="7" borderId="18" xfId="0" applyFont="1" applyFill="1" applyBorder="1" applyAlignment="1" applyProtection="1">
      <alignment horizontal="left"/>
      <protection hidden="1"/>
    </xf>
    <xf numFmtId="166" fontId="28" fillId="0" borderId="0" xfId="0" applyNumberFormat="1" applyFont="1" applyProtection="1">
      <protection hidden="1"/>
    </xf>
    <xf numFmtId="0" fontId="35" fillId="7" borderId="18" xfId="0" applyFont="1" applyFill="1" applyBorder="1" applyAlignment="1" applyProtection="1">
      <alignment horizontal="left"/>
      <protection hidden="1"/>
    </xf>
    <xf numFmtId="0" fontId="35" fillId="0" borderId="18" xfId="0" applyFont="1" applyBorder="1" applyProtection="1">
      <protection hidden="1"/>
    </xf>
    <xf numFmtId="16" fontId="28" fillId="7" borderId="18" xfId="0" applyNumberFormat="1" applyFont="1" applyFill="1" applyBorder="1" applyProtection="1">
      <protection hidden="1"/>
    </xf>
    <xf numFmtId="16" fontId="23" fillId="7" borderId="18" xfId="0" quotePrefix="1" applyNumberFormat="1" applyFont="1" applyFill="1" applyBorder="1" applyProtection="1">
      <protection hidden="1"/>
    </xf>
    <xf numFmtId="166" fontId="41" fillId="8" borderId="4" xfId="0" applyNumberFormat="1" applyFont="1" applyFill="1" applyBorder="1" applyAlignment="1" applyProtection="1">
      <alignment vertical="top" wrapText="1"/>
      <protection hidden="1"/>
    </xf>
    <xf numFmtId="166" fontId="51" fillId="0" borderId="0" xfId="0" applyNumberFormat="1" applyFont="1" applyAlignment="1" applyProtection="1">
      <alignment vertical="top" wrapText="1"/>
      <protection hidden="1"/>
    </xf>
    <xf numFmtId="166" fontId="51" fillId="8" borderId="0" xfId="0" applyNumberFormat="1" applyFont="1" applyFill="1" applyAlignment="1" applyProtection="1">
      <alignment vertical="top" wrapText="1"/>
      <protection hidden="1"/>
    </xf>
    <xf numFmtId="16" fontId="28" fillId="7" borderId="18" xfId="0" quotePrefix="1" applyNumberFormat="1" applyFont="1" applyFill="1" applyBorder="1" applyProtection="1">
      <protection hidden="1"/>
    </xf>
    <xf numFmtId="166" fontId="51" fillId="8" borderId="4" xfId="0" applyNumberFormat="1" applyFont="1" applyFill="1" applyBorder="1" applyAlignment="1" applyProtection="1">
      <alignment vertical="top" wrapText="1"/>
      <protection hidden="1"/>
    </xf>
    <xf numFmtId="0" fontId="51" fillId="0" borderId="5" xfId="0" applyFont="1" applyBorder="1" applyAlignment="1" applyProtection="1">
      <alignment horizontal="right" indent="1"/>
      <protection hidden="1"/>
    </xf>
    <xf numFmtId="166" fontId="51" fillId="8" borderId="4" xfId="0" applyNumberFormat="1" applyFont="1" applyFill="1" applyBorder="1" applyProtection="1">
      <protection hidden="1"/>
    </xf>
    <xf numFmtId="166" fontId="51" fillId="0" borderId="0" xfId="0" applyNumberFormat="1" applyFont="1" applyProtection="1">
      <protection hidden="1"/>
    </xf>
    <xf numFmtId="166" fontId="51" fillId="8" borderId="0" xfId="0" applyNumberFormat="1" applyFont="1" applyFill="1" applyProtection="1">
      <protection hidden="1"/>
    </xf>
    <xf numFmtId="0" fontId="46" fillId="0" borderId="0" xfId="0" applyFont="1" applyProtection="1">
      <protection hidden="1"/>
    </xf>
    <xf numFmtId="166" fontId="35" fillId="0" borderId="0" xfId="0" applyNumberFormat="1" applyFont="1" applyProtection="1">
      <protection hidden="1"/>
    </xf>
    <xf numFmtId="166" fontId="0" fillId="8" borderId="0" xfId="0" applyNumberFormat="1" applyFill="1" applyAlignment="1" applyProtection="1">
      <alignment horizontal="right" indent="1"/>
      <protection hidden="1"/>
    </xf>
    <xf numFmtId="166" fontId="35" fillId="0" borderId="0" xfId="0" applyNumberFormat="1" applyFont="1" applyAlignment="1" applyProtection="1">
      <alignment horizontal="right" indent="1"/>
      <protection hidden="1"/>
    </xf>
    <xf numFmtId="166" fontId="35" fillId="8" borderId="0" xfId="0" applyNumberFormat="1" applyFont="1" applyFill="1" applyAlignment="1" applyProtection="1">
      <alignment horizontal="right" indent="1"/>
      <protection hidden="1"/>
    </xf>
    <xf numFmtId="166" fontId="28" fillId="8" borderId="0" xfId="0" applyNumberFormat="1" applyFont="1" applyFill="1" applyAlignment="1" applyProtection="1">
      <alignment horizontal="right" indent="1"/>
      <protection hidden="1"/>
    </xf>
    <xf numFmtId="166" fontId="0" fillId="0" borderId="0" xfId="0" applyNumberFormat="1" applyAlignment="1" applyProtection="1">
      <alignment horizontal="right" indent="1"/>
      <protection hidden="1"/>
    </xf>
    <xf numFmtId="0" fontId="39" fillId="2" borderId="18" xfId="0" applyFont="1" applyFill="1" applyBorder="1" applyAlignment="1" applyProtection="1">
      <alignment horizontal="left"/>
      <protection hidden="1"/>
    </xf>
    <xf numFmtId="166" fontId="40" fillId="8" borderId="12" xfId="0" applyNumberFormat="1" applyFont="1" applyFill="1" applyBorder="1" applyAlignment="1" applyProtection="1">
      <alignment horizontal="right" indent="1"/>
      <protection hidden="1"/>
    </xf>
    <xf numFmtId="166" fontId="40" fillId="7" borderId="13" xfId="0" applyNumberFormat="1" applyFont="1" applyFill="1" applyBorder="1" applyAlignment="1" applyProtection="1">
      <alignment horizontal="right" indent="1"/>
      <protection hidden="1"/>
    </xf>
    <xf numFmtId="166" fontId="40" fillId="8" borderId="18" xfId="0" applyNumberFormat="1" applyFont="1" applyFill="1" applyBorder="1" applyProtection="1">
      <protection hidden="1"/>
    </xf>
    <xf numFmtId="166" fontId="40" fillId="7" borderId="13" xfId="0" applyNumberFormat="1" applyFont="1" applyFill="1" applyBorder="1" applyProtection="1">
      <protection hidden="1"/>
    </xf>
    <xf numFmtId="166" fontId="39" fillId="8" borderId="0" xfId="0" applyNumberFormat="1" applyFont="1" applyFill="1" applyAlignment="1" applyProtection="1">
      <alignment horizontal="left"/>
      <protection hidden="1"/>
    </xf>
    <xf numFmtId="166" fontId="28" fillId="8" borderId="0" xfId="0" applyNumberFormat="1" applyFont="1" applyFill="1" applyAlignment="1" applyProtection="1">
      <alignment horizontal="right"/>
      <protection hidden="1"/>
    </xf>
    <xf numFmtId="166" fontId="34" fillId="0" borderId="0" xfId="0" applyNumberFormat="1" applyFont="1" applyAlignment="1" applyProtection="1">
      <alignment horizontal="right"/>
      <protection hidden="1"/>
    </xf>
    <xf numFmtId="166" fontId="34" fillId="8" borderId="0" xfId="0" applyNumberFormat="1" applyFont="1" applyFill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0" fontId="41" fillId="0" borderId="0" xfId="0" applyFont="1" applyAlignment="1" applyProtection="1">
      <alignment horizontal="left"/>
      <protection hidden="1"/>
    </xf>
    <xf numFmtId="0" fontId="39" fillId="0" borderId="0" xfId="0" applyFont="1" applyAlignment="1" applyProtection="1">
      <alignment horizontal="right"/>
      <protection hidden="1"/>
    </xf>
    <xf numFmtId="0" fontId="39" fillId="8" borderId="0" xfId="0" applyFont="1" applyFill="1" applyAlignment="1" applyProtection="1">
      <alignment horizontal="right"/>
      <protection hidden="1"/>
    </xf>
    <xf numFmtId="4" fontId="39" fillId="0" borderId="0" xfId="0" applyNumberFormat="1" applyFont="1" applyAlignment="1" applyProtection="1">
      <alignment horizontal="right"/>
      <protection hidden="1"/>
    </xf>
    <xf numFmtId="164" fontId="35" fillId="7" borderId="15" xfId="0" applyNumberFormat="1" applyFont="1" applyFill="1" applyBorder="1" applyAlignment="1" applyProtection="1">
      <alignment horizontal="right" indent="1"/>
      <protection hidden="1"/>
    </xf>
    <xf numFmtId="0" fontId="34" fillId="8" borderId="0" xfId="0" applyFont="1" applyFill="1" applyAlignment="1" applyProtection="1">
      <alignment horizontal="right"/>
      <protection hidden="1"/>
    </xf>
    <xf numFmtId="164" fontId="35" fillId="8" borderId="10" xfId="0" applyNumberFormat="1" applyFont="1" applyFill="1" applyBorder="1" applyAlignment="1" applyProtection="1">
      <alignment horizontal="right"/>
      <protection hidden="1"/>
    </xf>
    <xf numFmtId="0" fontId="40" fillId="0" borderId="0" xfId="0" applyFont="1" applyAlignment="1" applyProtection="1">
      <alignment horizontal="left"/>
      <protection hidden="1"/>
    </xf>
    <xf numFmtId="0" fontId="50" fillId="0" borderId="0" xfId="0" applyFont="1" applyProtection="1">
      <protection hidden="1"/>
    </xf>
    <xf numFmtId="0" fontId="85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left"/>
      <protection hidden="1"/>
    </xf>
    <xf numFmtId="164" fontId="86" fillId="0" borderId="0" xfId="0" applyNumberFormat="1" applyFont="1" applyAlignment="1" applyProtection="1">
      <alignment horizontal="right" indent="1"/>
      <protection hidden="1"/>
    </xf>
    <xf numFmtId="0" fontId="34" fillId="0" borderId="7" xfId="0" applyFont="1" applyBorder="1" applyProtection="1">
      <protection hidden="1"/>
    </xf>
    <xf numFmtId="0" fontId="34" fillId="0" borderId="7" xfId="0" applyFont="1" applyBorder="1" applyAlignment="1" applyProtection="1">
      <alignment horizontal="right"/>
      <protection hidden="1"/>
    </xf>
    <xf numFmtId="0" fontId="42" fillId="0" borderId="0" xfId="1" applyFill="1" applyBorder="1" applyAlignment="1" applyProtection="1">
      <alignment horizontal="center" wrapText="1"/>
      <protection hidden="1"/>
    </xf>
    <xf numFmtId="0" fontId="42" fillId="0" borderId="0" xfId="1" applyFill="1" applyBorder="1" applyAlignment="1" applyProtection="1">
      <protection hidden="1"/>
    </xf>
    <xf numFmtId="0" fontId="42" fillId="0" borderId="0" xfId="1" applyBorder="1" applyAlignment="1" applyProtection="1">
      <protection hidden="1"/>
    </xf>
    <xf numFmtId="0" fontId="52" fillId="0" borderId="0" xfId="0" applyFont="1" applyProtection="1">
      <protection hidden="1"/>
    </xf>
    <xf numFmtId="0" fontId="91" fillId="0" borderId="0" xfId="0" applyFont="1" applyProtection="1">
      <protection hidden="1"/>
    </xf>
    <xf numFmtId="0" fontId="0" fillId="6" borderId="4" xfId="0" applyFill="1" applyBorder="1" applyProtection="1">
      <protection hidden="1"/>
    </xf>
    <xf numFmtId="0" fontId="0" fillId="6" borderId="0" xfId="0" applyFill="1" applyProtection="1">
      <protection hidden="1"/>
    </xf>
    <xf numFmtId="0" fontId="18" fillId="6" borderId="0" xfId="0" applyFont="1" applyFill="1" applyProtection="1">
      <protection hidden="1"/>
    </xf>
    <xf numFmtId="0" fontId="18" fillId="6" borderId="0" xfId="0" applyFont="1" applyFill="1" applyAlignment="1" applyProtection="1">
      <alignment horizontal="right"/>
      <protection hidden="1"/>
    </xf>
    <xf numFmtId="0" fontId="34" fillId="7" borderId="0" xfId="0" applyFont="1" applyFill="1" applyAlignment="1" applyProtection="1">
      <alignment horizontal="left"/>
      <protection hidden="1"/>
    </xf>
    <xf numFmtId="0" fontId="18" fillId="7" borderId="0" xfId="0" applyFont="1" applyFill="1" applyProtection="1">
      <protection hidden="1"/>
    </xf>
    <xf numFmtId="0" fontId="40" fillId="6" borderId="0" xfId="0" applyFont="1" applyFill="1" applyAlignment="1" applyProtection="1">
      <alignment horizontal="right"/>
      <protection hidden="1"/>
    </xf>
    <xf numFmtId="0" fontId="18" fillId="7" borderId="0" xfId="0" applyFont="1" applyFill="1" applyAlignment="1" applyProtection="1">
      <alignment horizontal="left"/>
      <protection hidden="1"/>
    </xf>
    <xf numFmtId="0" fontId="18" fillId="6" borderId="0" xfId="0" applyFont="1" applyFill="1" applyAlignment="1" applyProtection="1">
      <alignment horizontal="left"/>
      <protection hidden="1"/>
    </xf>
    <xf numFmtId="0" fontId="18" fillId="0" borderId="0" xfId="0" applyFont="1" applyProtection="1">
      <protection hidden="1"/>
    </xf>
    <xf numFmtId="0" fontId="45" fillId="6" borderId="0" xfId="0" applyFont="1" applyFill="1" applyProtection="1">
      <protection hidden="1"/>
    </xf>
    <xf numFmtId="0" fontId="35" fillId="0" borderId="18" xfId="0" applyFont="1" applyBorder="1" applyAlignment="1" applyProtection="1">
      <alignment horizontal="center" vertical="center"/>
      <protection hidden="1"/>
    </xf>
    <xf numFmtId="14" fontId="34" fillId="7" borderId="18" xfId="0" applyNumberFormat="1" applyFont="1" applyFill="1" applyBorder="1" applyAlignment="1" applyProtection="1">
      <alignment vertical="center"/>
      <protection hidden="1"/>
    </xf>
    <xf numFmtId="0" fontId="34" fillId="0" borderId="18" xfId="0" applyFont="1" applyBorder="1" applyAlignment="1" applyProtection="1">
      <alignment horizontal="center" vertical="center"/>
      <protection hidden="1"/>
    </xf>
    <xf numFmtId="0" fontId="18" fillId="0" borderId="13" xfId="0" applyFont="1" applyBorder="1" applyAlignment="1" applyProtection="1">
      <alignment vertical="center"/>
      <protection hidden="1"/>
    </xf>
    <xf numFmtId="0" fontId="34" fillId="19" borderId="14" xfId="0" applyFont="1" applyFill="1" applyBorder="1" applyProtection="1">
      <protection hidden="1"/>
    </xf>
    <xf numFmtId="0" fontId="34" fillId="19" borderId="14" xfId="0" applyFont="1" applyFill="1" applyBorder="1" applyAlignment="1" applyProtection="1">
      <alignment horizontal="center"/>
      <protection hidden="1"/>
    </xf>
    <xf numFmtId="0" fontId="18" fillId="0" borderId="14" xfId="0" applyFont="1" applyBorder="1" applyProtection="1">
      <protection hidden="1"/>
    </xf>
    <xf numFmtId="0" fontId="18" fillId="0" borderId="14" xfId="0" applyFont="1" applyBorder="1" applyAlignment="1" applyProtection="1">
      <alignment horizontal="center"/>
      <protection hidden="1"/>
    </xf>
    <xf numFmtId="0" fontId="18" fillId="6" borderId="14" xfId="0" applyFont="1" applyFill="1" applyBorder="1" applyAlignment="1" applyProtection="1">
      <alignment horizontal="center"/>
      <protection hidden="1"/>
    </xf>
    <xf numFmtId="0" fontId="34" fillId="19" borderId="20" xfId="0" applyFont="1" applyFill="1" applyBorder="1" applyAlignment="1" applyProtection="1">
      <alignment horizontal="center"/>
      <protection hidden="1"/>
    </xf>
    <xf numFmtId="187" fontId="18" fillId="0" borderId="14" xfId="0" applyNumberFormat="1" applyFont="1" applyBorder="1" applyAlignment="1" applyProtection="1">
      <alignment horizontal="center"/>
      <protection hidden="1"/>
    </xf>
    <xf numFmtId="10" fontId="18" fillId="6" borderId="13" xfId="0" applyNumberFormat="1" applyFont="1" applyFill="1" applyBorder="1" applyAlignment="1" applyProtection="1">
      <alignment horizontal="center"/>
      <protection hidden="1"/>
    </xf>
    <xf numFmtId="187" fontId="18" fillId="6" borderId="14" xfId="0" applyNumberFormat="1" applyFont="1" applyFill="1" applyBorder="1" applyAlignment="1" applyProtection="1">
      <alignment horizontal="center"/>
      <protection hidden="1"/>
    </xf>
    <xf numFmtId="0" fontId="34" fillId="16" borderId="14" xfId="0" applyFont="1" applyFill="1" applyBorder="1" applyAlignment="1" applyProtection="1">
      <alignment wrapText="1"/>
      <protection hidden="1"/>
    </xf>
    <xf numFmtId="0" fontId="34" fillId="19" borderId="14" xfId="0" applyFont="1" applyFill="1" applyBorder="1" applyAlignment="1" applyProtection="1">
      <alignment wrapText="1"/>
      <protection hidden="1"/>
    </xf>
    <xf numFmtId="174" fontId="18" fillId="6" borderId="14" xfId="0" applyNumberFormat="1" applyFont="1" applyFill="1" applyBorder="1" applyAlignment="1" applyProtection="1">
      <alignment horizontal="center"/>
      <protection hidden="1"/>
    </xf>
    <xf numFmtId="0" fontId="18" fillId="6" borderId="2" xfId="0" applyFont="1" applyFill="1" applyBorder="1" applyProtection="1">
      <protection hidden="1"/>
    </xf>
    <xf numFmtId="187" fontId="18" fillId="6" borderId="2" xfId="0" applyNumberFormat="1" applyFont="1" applyFill="1" applyBorder="1" applyAlignment="1" applyProtection="1">
      <alignment horizontal="center"/>
      <protection hidden="1"/>
    </xf>
    <xf numFmtId="0" fontId="34" fillId="16" borderId="12" xfId="0" applyFont="1" applyFill="1" applyBorder="1" applyProtection="1">
      <protection hidden="1"/>
    </xf>
    <xf numFmtId="0" fontId="34" fillId="16" borderId="18" xfId="0" applyFont="1" applyFill="1" applyBorder="1" applyProtection="1">
      <protection hidden="1"/>
    </xf>
    <xf numFmtId="0" fontId="34" fillId="16" borderId="13" xfId="0" applyFont="1" applyFill="1" applyBorder="1" applyProtection="1">
      <protection hidden="1"/>
    </xf>
    <xf numFmtId="0" fontId="34" fillId="16" borderId="14" xfId="0" applyFont="1" applyFill="1" applyBorder="1" applyAlignment="1" applyProtection="1">
      <alignment horizontal="center"/>
      <protection hidden="1"/>
    </xf>
    <xf numFmtId="0" fontId="34" fillId="19" borderId="5" xfId="0" applyFont="1" applyFill="1" applyBorder="1" applyProtection="1">
      <protection hidden="1"/>
    </xf>
    <xf numFmtId="44" fontId="34" fillId="0" borderId="14" xfId="0" applyNumberFormat="1" applyFont="1" applyBorder="1" applyAlignment="1" applyProtection="1">
      <alignment horizontal="center"/>
      <protection hidden="1"/>
    </xf>
    <xf numFmtId="44" fontId="34" fillId="6" borderId="14" xfId="0" applyNumberFormat="1" applyFont="1" applyFill="1" applyBorder="1" applyAlignment="1" applyProtection="1">
      <alignment horizontal="center"/>
      <protection hidden="1"/>
    </xf>
    <xf numFmtId="44" fontId="34" fillId="6" borderId="14" xfId="2" applyFont="1" applyFill="1" applyBorder="1" applyAlignment="1" applyProtection="1">
      <alignment horizontal="center"/>
      <protection hidden="1"/>
    </xf>
    <xf numFmtId="0" fontId="39" fillId="6" borderId="0" xfId="0" applyFont="1" applyFill="1" applyAlignment="1" applyProtection="1">
      <alignment horizontal="left" vertical="top"/>
      <protection hidden="1"/>
    </xf>
    <xf numFmtId="0" fontId="18" fillId="6" borderId="0" xfId="0" applyFont="1" applyFill="1" applyAlignment="1" applyProtection="1">
      <alignment horizontal="left" vertical="top"/>
      <protection hidden="1"/>
    </xf>
    <xf numFmtId="0" fontId="31" fillId="6" borderId="0" xfId="0" applyFont="1" applyFill="1" applyProtection="1">
      <protection hidden="1"/>
    </xf>
    <xf numFmtId="0" fontId="0" fillId="6" borderId="7" xfId="0" applyFill="1" applyBorder="1" applyProtection="1">
      <protection hidden="1"/>
    </xf>
    <xf numFmtId="0" fontId="51" fillId="6" borderId="0" xfId="0" applyFont="1" applyFill="1" applyProtection="1">
      <protection hidden="1"/>
    </xf>
    <xf numFmtId="0" fontId="0" fillId="6" borderId="6" xfId="0" applyFill="1" applyBorder="1" applyProtection="1">
      <protection hidden="1"/>
    </xf>
    <xf numFmtId="0" fontId="31" fillId="6" borderId="7" xfId="0" applyFont="1" applyFill="1" applyBorder="1" applyProtection="1">
      <protection hidden="1"/>
    </xf>
    <xf numFmtId="2" fontId="17" fillId="0" borderId="107" xfId="3" applyNumberFormat="1" applyFont="1" applyBorder="1" applyAlignment="1">
      <alignment horizontal="center"/>
    </xf>
    <xf numFmtId="2" fontId="17" fillId="0" borderId="70" xfId="0" applyNumberFormat="1" applyFont="1" applyBorder="1"/>
    <xf numFmtId="2" fontId="0" fillId="0" borderId="64" xfId="0" applyNumberFormat="1" applyBorder="1"/>
    <xf numFmtId="2" fontId="17" fillId="0" borderId="116" xfId="0" applyNumberFormat="1" applyFont="1" applyBorder="1"/>
    <xf numFmtId="165" fontId="17" fillId="0" borderId="113" xfId="0" applyNumberFormat="1" applyFont="1" applyBorder="1"/>
    <xf numFmtId="165" fontId="17" fillId="0" borderId="113" xfId="3" applyNumberFormat="1" applyFont="1" applyBorder="1" applyAlignment="1">
      <alignment horizontal="center"/>
    </xf>
    <xf numFmtId="165" fontId="17" fillId="17" borderId="79" xfId="3" applyNumberFormat="1" applyFont="1" applyFill="1" applyBorder="1" applyAlignment="1">
      <alignment horizontal="center"/>
    </xf>
    <xf numFmtId="165" fontId="17" fillId="0" borderId="114" xfId="0" applyNumberFormat="1" applyFont="1" applyBorder="1"/>
    <xf numFmtId="165" fontId="17" fillId="0" borderId="114" xfId="3" applyNumberFormat="1" applyFont="1" applyBorder="1" applyAlignment="1">
      <alignment horizontal="center"/>
    </xf>
    <xf numFmtId="165" fontId="17" fillId="17" borderId="80" xfId="3" applyNumberFormat="1" applyFont="1" applyFill="1" applyBorder="1" applyAlignment="1">
      <alignment horizontal="center"/>
    </xf>
    <xf numFmtId="165" fontId="17" fillId="0" borderId="114" xfId="3" applyNumberFormat="1" applyFont="1" applyBorder="1" applyAlignment="1">
      <alignment horizontal="center" wrapText="1"/>
    </xf>
    <xf numFmtId="165" fontId="34" fillId="27" borderId="9" xfId="0" applyNumberFormat="1" applyFont="1" applyFill="1" applyBorder="1"/>
    <xf numFmtId="165" fontId="51" fillId="27" borderId="9" xfId="0" applyNumberFormat="1" applyFont="1" applyFill="1" applyBorder="1" applyAlignment="1">
      <alignment horizontal="center"/>
    </xf>
    <xf numFmtId="165" fontId="34" fillId="18" borderId="15" xfId="3" applyNumberFormat="1" applyFont="1" applyFill="1" applyBorder="1" applyAlignment="1">
      <alignment horizontal="center"/>
    </xf>
    <xf numFmtId="165" fontId="34" fillId="0" borderId="31" xfId="0" applyNumberFormat="1" applyFont="1" applyBorder="1"/>
    <xf numFmtId="165" fontId="17" fillId="0" borderId="31" xfId="0" applyNumberFormat="1" applyFont="1" applyBorder="1" applyAlignment="1">
      <alignment horizontal="center"/>
    </xf>
    <xf numFmtId="165" fontId="17" fillId="17" borderId="43" xfId="0" applyNumberFormat="1" applyFont="1" applyFill="1" applyBorder="1" applyAlignment="1">
      <alignment horizontal="center"/>
    </xf>
    <xf numFmtId="165" fontId="17" fillId="17" borderId="90" xfId="0" applyNumberFormat="1" applyFont="1" applyFill="1" applyBorder="1" applyAlignment="1">
      <alignment horizontal="center"/>
    </xf>
    <xf numFmtId="165" fontId="34" fillId="0" borderId="9" xfId="0" applyNumberFormat="1" applyFont="1" applyBorder="1"/>
    <xf numFmtId="165" fontId="17" fillId="0" borderId="9" xfId="0" applyNumberFormat="1" applyFont="1" applyBorder="1" applyAlignment="1">
      <alignment horizontal="center"/>
    </xf>
    <xf numFmtId="165" fontId="17" fillId="17" borderId="15" xfId="0" applyNumberFormat="1" applyFont="1" applyFill="1" applyBorder="1" applyAlignment="1">
      <alignment horizontal="center"/>
    </xf>
    <xf numFmtId="165" fontId="40" fillId="18" borderId="15" xfId="0" applyNumberFormat="1" applyFont="1" applyFill="1" applyBorder="1" applyAlignment="1">
      <alignment horizontal="center"/>
    </xf>
    <xf numFmtId="165" fontId="17" fillId="0" borderId="107" xfId="3" applyNumberFormat="1" applyFont="1" applyBorder="1" applyAlignment="1">
      <alignment horizontal="center"/>
    </xf>
    <xf numFmtId="165" fontId="17" fillId="0" borderId="31" xfId="0" applyNumberFormat="1" applyFont="1" applyBorder="1"/>
    <xf numFmtId="165" fontId="0" fillId="0" borderId="0" xfId="0" applyNumberFormat="1"/>
    <xf numFmtId="165" fontId="17" fillId="0" borderId="79" xfId="0" applyNumberFormat="1" applyFont="1" applyBorder="1"/>
    <xf numFmtId="165" fontId="0" fillId="0" borderId="18" xfId="0" applyNumberFormat="1" applyBorder="1"/>
    <xf numFmtId="165" fontId="17" fillId="0" borderId="115" xfId="3" applyNumberFormat="1" applyFont="1" applyBorder="1" applyAlignment="1">
      <alignment horizontal="center" wrapText="1"/>
    </xf>
    <xf numFmtId="165" fontId="0" fillId="0" borderId="31" xfId="0" applyNumberFormat="1" applyBorder="1"/>
    <xf numFmtId="165" fontId="17" fillId="0" borderId="85" xfId="0" applyNumberFormat="1" applyFont="1" applyBorder="1"/>
    <xf numFmtId="165" fontId="51" fillId="27" borderId="60" xfId="0" applyNumberFormat="1" applyFont="1" applyFill="1" applyBorder="1" applyAlignment="1">
      <alignment horizontal="center"/>
    </xf>
    <xf numFmtId="165" fontId="34" fillId="16" borderId="9" xfId="0" applyNumberFormat="1" applyFont="1" applyFill="1" applyBorder="1"/>
    <xf numFmtId="165" fontId="0" fillId="16" borderId="10" xfId="0" applyNumberFormat="1" applyFill="1" applyBorder="1"/>
    <xf numFmtId="165" fontId="17" fillId="16" borderId="15" xfId="0" applyNumberFormat="1" applyFont="1" applyFill="1" applyBorder="1"/>
    <xf numFmtId="165" fontId="17" fillId="6" borderId="43" xfId="0" applyNumberFormat="1" applyFont="1" applyFill="1" applyBorder="1" applyAlignment="1">
      <alignment horizontal="center"/>
    </xf>
    <xf numFmtId="165" fontId="17" fillId="6" borderId="85" xfId="0" applyNumberFormat="1" applyFont="1" applyFill="1" applyBorder="1" applyAlignment="1">
      <alignment horizontal="center"/>
    </xf>
    <xf numFmtId="165" fontId="34" fillId="0" borderId="109" xfId="0" applyNumberFormat="1" applyFont="1" applyBorder="1"/>
    <xf numFmtId="165" fontId="0" fillId="0" borderId="110" xfId="0" applyNumberFormat="1" applyBorder="1"/>
    <xf numFmtId="165" fontId="17" fillId="16" borderId="15" xfId="3" applyNumberFormat="1" applyFont="1" applyFill="1" applyBorder="1"/>
    <xf numFmtId="165" fontId="0" fillId="6" borderId="108" xfId="0" applyNumberFormat="1" applyFill="1" applyBorder="1"/>
    <xf numFmtId="165" fontId="17" fillId="16" borderId="108" xfId="3" applyNumberFormat="1" applyFont="1" applyFill="1" applyBorder="1"/>
    <xf numFmtId="165" fontId="35" fillId="12" borderId="14" xfId="0" applyNumberFormat="1" applyFont="1" applyFill="1" applyBorder="1" applyAlignment="1" applyProtection="1">
      <alignment vertical="center"/>
      <protection locked="0"/>
    </xf>
    <xf numFmtId="0" fontId="17" fillId="0" borderId="0" xfId="0" applyFont="1"/>
    <xf numFmtId="0" fontId="1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0" fontId="17" fillId="0" borderId="0" xfId="0" applyNumberFormat="1" applyFont="1"/>
    <xf numFmtId="10" fontId="17" fillId="0" borderId="0" xfId="0" applyNumberFormat="1" applyFont="1" applyAlignment="1">
      <alignment horizontal="center"/>
    </xf>
    <xf numFmtId="188" fontId="40" fillId="0" borderId="0" xfId="0" applyNumberFormat="1" applyFont="1" applyAlignment="1">
      <alignment horizontal="center"/>
    </xf>
    <xf numFmtId="10" fontId="17" fillId="0" borderId="0" xfId="3" applyNumberFormat="1" applyFont="1" applyFill="1" applyBorder="1"/>
    <xf numFmtId="0" fontId="58" fillId="0" borderId="0" xfId="0" applyFont="1" applyAlignment="1">
      <alignment wrapText="1"/>
    </xf>
    <xf numFmtId="0" fontId="0" fillId="0" borderId="0" xfId="0" applyAlignment="1">
      <alignment wrapText="1"/>
    </xf>
    <xf numFmtId="2" fontId="28" fillId="33" borderId="8" xfId="0" applyNumberFormat="1" applyFont="1" applyFill="1" applyBorder="1" applyAlignment="1" applyProtection="1">
      <alignment horizontal="center"/>
      <protection locked="0"/>
    </xf>
    <xf numFmtId="2" fontId="28" fillId="33" borderId="13" xfId="0" applyNumberFormat="1" applyFont="1" applyFill="1" applyBorder="1" applyAlignment="1" applyProtection="1">
      <alignment horizontal="center"/>
      <protection locked="0"/>
    </xf>
    <xf numFmtId="2" fontId="28" fillId="33" borderId="7" xfId="0" applyNumberFormat="1" applyFont="1" applyFill="1" applyBorder="1" applyAlignment="1" applyProtection="1">
      <alignment horizontal="center"/>
      <protection locked="0"/>
    </xf>
    <xf numFmtId="10" fontId="50" fillId="17" borderId="14" xfId="3" applyNumberFormat="1" applyFont="1" applyFill="1" applyBorder="1" applyAlignment="1" applyProtection="1">
      <alignment horizontal="center"/>
      <protection locked="0"/>
    </xf>
    <xf numFmtId="10" fontId="44" fillId="17" borderId="14" xfId="3" applyNumberFormat="1" applyFont="1" applyFill="1" applyBorder="1" applyAlignment="1">
      <alignment horizontal="center"/>
    </xf>
    <xf numFmtId="10" fontId="44" fillId="17" borderId="14" xfId="3" applyNumberFormat="1" applyFont="1" applyFill="1" applyBorder="1" applyAlignment="1">
      <alignment horizontal="center" wrapText="1"/>
    </xf>
    <xf numFmtId="0" fontId="15" fillId="17" borderId="14" xfId="0" applyFont="1" applyFill="1" applyBorder="1" applyAlignment="1">
      <alignment horizontal="center"/>
    </xf>
    <xf numFmtId="188" fontId="15" fillId="17" borderId="14" xfId="3" applyNumberFormat="1" applyFont="1" applyFill="1" applyBorder="1" applyAlignment="1">
      <alignment horizontal="center"/>
    </xf>
    <xf numFmtId="0" fontId="15" fillId="0" borderId="31" xfId="0" applyFont="1" applyBorder="1"/>
    <xf numFmtId="0" fontId="0" fillId="0" borderId="30" xfId="0" applyBorder="1"/>
    <xf numFmtId="3" fontId="0" fillId="0" borderId="0" xfId="0" applyNumberFormat="1"/>
    <xf numFmtId="164" fontId="0" fillId="0" borderId="0" xfId="0" applyNumberFormat="1"/>
    <xf numFmtId="0" fontId="35" fillId="0" borderId="31" xfId="0" applyFont="1" applyBorder="1"/>
    <xf numFmtId="164" fontId="35" fillId="34" borderId="0" xfId="0" applyNumberFormat="1" applyFont="1" applyFill="1"/>
    <xf numFmtId="189" fontId="41" fillId="0" borderId="30" xfId="0" applyNumberFormat="1" applyFont="1" applyBorder="1" applyAlignment="1">
      <alignment horizontal="left"/>
    </xf>
    <xf numFmtId="0" fontId="35" fillId="0" borderId="31" xfId="0" applyFont="1" applyBorder="1" applyAlignment="1">
      <alignment vertical="center"/>
    </xf>
    <xf numFmtId="164" fontId="35" fillId="34" borderId="0" xfId="0" applyNumberFormat="1" applyFont="1" applyFill="1" applyAlignment="1">
      <alignment vertical="center"/>
    </xf>
    <xf numFmtId="189" fontId="41" fillId="0" borderId="30" xfId="0" applyNumberFormat="1" applyFont="1" applyBorder="1" applyAlignment="1">
      <alignment horizontal="left" vertical="center" wrapText="1"/>
    </xf>
    <xf numFmtId="164" fontId="35" fillId="0" borderId="30" xfId="0" applyNumberFormat="1" applyFont="1" applyBorder="1"/>
    <xf numFmtId="0" fontId="35" fillId="0" borderId="61" xfId="0" applyFont="1" applyBorder="1"/>
    <xf numFmtId="164" fontId="35" fillId="27" borderId="62" xfId="0" applyNumberFormat="1" applyFont="1" applyFill="1" applyBorder="1"/>
    <xf numFmtId="190" fontId="35" fillId="6" borderId="63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wrapText="1"/>
    </xf>
    <xf numFmtId="164" fontId="124" fillId="0" borderId="10" xfId="0" applyNumberFormat="1" applyFont="1" applyBorder="1" applyAlignment="1">
      <alignment vertical="center"/>
    </xf>
    <xf numFmtId="190" fontId="125" fillId="8" borderId="11" xfId="0" applyNumberFormat="1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164" fontId="0" fillId="16" borderId="0" xfId="0" applyNumberFormat="1" applyFill="1" applyAlignment="1">
      <alignment vertical="center"/>
    </xf>
    <xf numFmtId="188" fontId="0" fillId="16" borderId="0" xfId="3" applyNumberFormat="1" applyFont="1" applyFill="1"/>
    <xf numFmtId="9" fontId="0" fillId="0" borderId="0" xfId="0" applyNumberFormat="1"/>
    <xf numFmtId="0" fontId="39" fillId="0" borderId="31" xfId="0" applyFont="1" applyBorder="1"/>
    <xf numFmtId="14" fontId="30" fillId="8" borderId="0" xfId="0" applyNumberFormat="1" applyFont="1" applyFill="1"/>
    <xf numFmtId="14" fontId="83" fillId="8" borderId="0" xfId="0" applyNumberFormat="1" applyFont="1" applyFill="1"/>
    <xf numFmtId="14" fontId="46" fillId="8" borderId="0" xfId="0" applyNumberFormat="1" applyFont="1" applyFill="1"/>
    <xf numFmtId="14" fontId="0" fillId="8" borderId="0" xfId="0" applyNumberFormat="1" applyFill="1"/>
    <xf numFmtId="0" fontId="92" fillId="8" borderId="0" xfId="0" applyFont="1" applyFill="1"/>
    <xf numFmtId="0" fontId="30" fillId="8" borderId="0" xfId="0" applyFont="1" applyFill="1"/>
    <xf numFmtId="0" fontId="25" fillId="8" borderId="0" xfId="0" applyFont="1" applyFill="1"/>
    <xf numFmtId="0" fontId="58" fillId="8" borderId="0" xfId="0" applyFont="1" applyFill="1"/>
    <xf numFmtId="0" fontId="128" fillId="0" borderId="0" xfId="0" applyFont="1"/>
    <xf numFmtId="0" fontId="128" fillId="8" borderId="0" xfId="0" applyFont="1" applyFill="1"/>
    <xf numFmtId="6" fontId="0" fillId="8" borderId="0" xfId="0" applyNumberFormat="1" applyFill="1"/>
    <xf numFmtId="0" fontId="0" fillId="8" borderId="0" xfId="0" applyFill="1" applyAlignment="1">
      <alignment horizontal="left" vertical="top"/>
    </xf>
    <xf numFmtId="0" fontId="0" fillId="8" borderId="0" xfId="0" applyFill="1" applyAlignment="1">
      <alignment vertical="center"/>
    </xf>
    <xf numFmtId="0" fontId="71" fillId="8" borderId="0" xfId="0" applyFont="1" applyFill="1"/>
    <xf numFmtId="0" fontId="129" fillId="8" borderId="0" xfId="0" applyFont="1" applyFill="1"/>
    <xf numFmtId="0" fontId="130" fillId="8" borderId="0" xfId="0" applyFont="1" applyFill="1"/>
    <xf numFmtId="0" fontId="31" fillId="8" borderId="0" xfId="0" applyFont="1" applyFill="1"/>
    <xf numFmtId="0" fontId="119" fillId="8" borderId="0" xfId="0" applyFont="1" applyFill="1"/>
    <xf numFmtId="0" fontId="31" fillId="2" borderId="2" xfId="0" applyFont="1" applyFill="1" applyBorder="1" applyAlignment="1">
      <alignment horizontal="center"/>
    </xf>
    <xf numFmtId="0" fontId="31" fillId="2" borderId="0" xfId="0" applyFont="1" applyFill="1" applyAlignment="1">
      <alignment horizontal="center"/>
    </xf>
    <xf numFmtId="10" fontId="0" fillId="17" borderId="14" xfId="3" applyNumberFormat="1" applyFont="1" applyFill="1" applyBorder="1"/>
    <xf numFmtId="0" fontId="131" fillId="16" borderId="14" xfId="0" applyFont="1" applyFill="1" applyBorder="1"/>
    <xf numFmtId="10" fontId="131" fillId="16" borderId="14" xfId="0" applyNumberFormat="1" applyFont="1" applyFill="1" applyBorder="1"/>
    <xf numFmtId="10" fontId="30" fillId="16" borderId="0" xfId="0" applyNumberFormat="1" applyFont="1" applyFill="1"/>
    <xf numFmtId="0" fontId="0" fillId="6" borderId="2" xfId="0" applyFill="1" applyBorder="1"/>
    <xf numFmtId="0" fontId="39" fillId="6" borderId="0" xfId="0" applyFont="1" applyFill="1"/>
    <xf numFmtId="0" fontId="31" fillId="2" borderId="12" xfId="0" applyFont="1" applyFill="1" applyBorder="1" applyAlignment="1">
      <alignment horizontal="center" vertical="center"/>
    </xf>
    <xf numFmtId="10" fontId="51" fillId="6" borderId="12" xfId="0" applyNumberFormat="1" applyFont="1" applyFill="1" applyBorder="1" applyAlignment="1">
      <alignment horizontal="center" wrapText="1"/>
    </xf>
    <xf numFmtId="10" fontId="50" fillId="17" borderId="1" xfId="3" applyNumberFormat="1" applyFont="1" applyFill="1" applyBorder="1" applyAlignment="1" applyProtection="1">
      <alignment horizontal="center"/>
      <protection locked="0"/>
    </xf>
    <xf numFmtId="0" fontId="31" fillId="6" borderId="4" xfId="0" applyFont="1" applyFill="1" applyBorder="1" applyAlignment="1">
      <alignment horizontal="center" vertical="center"/>
    </xf>
    <xf numFmtId="173" fontId="0" fillId="6" borderId="4" xfId="0" applyNumberFormat="1" applyFill="1" applyBorder="1" applyAlignment="1">
      <alignment horizontal="center"/>
    </xf>
    <xf numFmtId="10" fontId="51" fillId="6" borderId="4" xfId="0" applyNumberFormat="1" applyFont="1" applyFill="1" applyBorder="1" applyAlignment="1">
      <alignment horizontal="center" wrapText="1"/>
    </xf>
    <xf numFmtId="10" fontId="50" fillId="6" borderId="4" xfId="3" applyNumberFormat="1" applyFont="1" applyFill="1" applyBorder="1" applyAlignment="1" applyProtection="1">
      <alignment horizontal="center"/>
    </xf>
    <xf numFmtId="44" fontId="0" fillId="17" borderId="106" xfId="2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>
      <alignment vertical="center"/>
    </xf>
    <xf numFmtId="0" fontId="31" fillId="19" borderId="22" xfId="0" applyFont="1" applyFill="1" applyBorder="1" applyAlignment="1">
      <alignment vertical="center"/>
    </xf>
    <xf numFmtId="0" fontId="31" fillId="19" borderId="22" xfId="0" applyFont="1" applyFill="1" applyBorder="1" applyAlignment="1">
      <alignment horizontal="left" vertical="center"/>
    </xf>
    <xf numFmtId="44" fontId="0" fillId="16" borderId="106" xfId="2" applyFont="1" applyFill="1" applyBorder="1" applyAlignment="1" applyProtection="1">
      <alignment vertical="center"/>
    </xf>
    <xf numFmtId="10" fontId="50" fillId="17" borderId="12" xfId="3" applyNumberFormat="1" applyFont="1" applyFill="1" applyBorder="1" applyAlignment="1" applyProtection="1">
      <alignment horizontal="center" vertical="center"/>
      <protection locked="0"/>
    </xf>
    <xf numFmtId="164" fontId="0" fillId="7" borderId="0" xfId="0" applyNumberFormat="1" applyFill="1"/>
    <xf numFmtId="175" fontId="0" fillId="23" borderId="14" xfId="0" applyNumberFormat="1" applyFill="1" applyBorder="1" applyAlignment="1">
      <alignment horizontal="right"/>
    </xf>
    <xf numFmtId="0" fontId="0" fillId="16" borderId="14" xfId="0" applyFill="1" applyBorder="1" applyAlignment="1">
      <alignment horizontal="right"/>
    </xf>
    <xf numFmtId="0" fontId="0" fillId="0" borderId="3" xfId="0" applyBorder="1" applyProtection="1">
      <protection hidden="1"/>
    </xf>
    <xf numFmtId="0" fontId="32" fillId="2" borderId="4" xfId="0" applyFont="1" applyFill="1" applyBorder="1" applyAlignment="1" applyProtection="1">
      <alignment vertical="center" wrapText="1"/>
      <protection hidden="1"/>
    </xf>
    <xf numFmtId="0" fontId="32" fillId="2" borderId="0" xfId="0" applyFont="1" applyFill="1" applyAlignment="1" applyProtection="1">
      <alignment vertical="center" wrapText="1"/>
      <protection hidden="1"/>
    </xf>
    <xf numFmtId="0" fontId="30" fillId="6" borderId="0" xfId="0" applyFont="1" applyFill="1" applyProtection="1">
      <protection hidden="1"/>
    </xf>
    <xf numFmtId="0" fontId="12" fillId="7" borderId="18" xfId="0" applyFont="1" applyFill="1" applyBorder="1" applyAlignment="1" applyProtection="1">
      <alignment horizontal="left"/>
      <protection hidden="1"/>
    </xf>
    <xf numFmtId="0" fontId="33" fillId="8" borderId="0" xfId="0" applyFont="1" applyFill="1"/>
    <xf numFmtId="14" fontId="96" fillId="0" borderId="0" xfId="0" applyNumberFormat="1" applyFont="1"/>
    <xf numFmtId="14" fontId="98" fillId="0" borderId="0" xfId="0" applyNumberFormat="1" applyFont="1"/>
    <xf numFmtId="0" fontId="89" fillId="0" borderId="0" xfId="0" applyFont="1"/>
    <xf numFmtId="0" fontId="84" fillId="0" borderId="0" xfId="0" applyFont="1"/>
    <xf numFmtId="14" fontId="73" fillId="0" borderId="0" xfId="0" applyNumberFormat="1" applyFont="1"/>
    <xf numFmtId="0" fontId="87" fillId="0" borderId="0" xfId="0" applyFont="1"/>
    <xf numFmtId="0" fontId="82" fillId="0" borderId="0" xfId="0" applyFont="1"/>
    <xf numFmtId="0" fontId="95" fillId="0" borderId="0" xfId="0" applyFont="1"/>
    <xf numFmtId="0" fontId="85" fillId="0" borderId="0" xfId="0" applyFont="1" applyProtection="1">
      <protection hidden="1"/>
    </xf>
    <xf numFmtId="2" fontId="83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93" fillId="0" borderId="0" xfId="0" applyFont="1" applyAlignment="1" applyProtection="1">
      <alignment vertical="center"/>
      <protection hidden="1"/>
    </xf>
    <xf numFmtId="0" fontId="40" fillId="6" borderId="0" xfId="0" applyFont="1" applyFill="1"/>
    <xf numFmtId="0" fontId="29" fillId="6" borderId="0" xfId="0" applyFont="1" applyFill="1"/>
    <xf numFmtId="0" fontId="30" fillId="6" borderId="0" xfId="0" applyFont="1" applyFill="1"/>
    <xf numFmtId="0" fontId="43" fillId="6" borderId="0" xfId="0" applyFont="1" applyFill="1"/>
    <xf numFmtId="0" fontId="29" fillId="6" borderId="4" xfId="0" applyFont="1" applyFill="1" applyBorder="1"/>
    <xf numFmtId="0" fontId="29" fillId="6" borderId="5" xfId="0" applyFont="1" applyFill="1" applyBorder="1"/>
    <xf numFmtId="0" fontId="29" fillId="6" borderId="0" xfId="0" applyFont="1" applyFill="1" applyAlignment="1">
      <alignment horizontal="left"/>
    </xf>
    <xf numFmtId="0" fontId="42" fillId="0" borderId="0" xfId="1" applyAlignment="1" applyProtection="1"/>
    <xf numFmtId="0" fontId="35" fillId="6" borderId="4" xfId="0" applyFont="1" applyFill="1" applyBorder="1"/>
    <xf numFmtId="0" fontId="66" fillId="6" borderId="0" xfId="0" applyFont="1" applyFill="1"/>
    <xf numFmtId="0" fontId="35" fillId="6" borderId="1" xfId="0" applyFont="1" applyFill="1" applyBorder="1"/>
    <xf numFmtId="0" fontId="29" fillId="6" borderId="2" xfId="0" applyFont="1" applyFill="1" applyBorder="1"/>
    <xf numFmtId="0" fontId="29" fillId="6" borderId="3" xfId="0" applyFont="1" applyFill="1" applyBorder="1"/>
    <xf numFmtId="0" fontId="0" fillId="6" borderId="6" xfId="0" applyFill="1" applyBorder="1"/>
    <xf numFmtId="0" fontId="29" fillId="6" borderId="7" xfId="0" applyFont="1" applyFill="1" applyBorder="1"/>
    <xf numFmtId="0" fontId="29" fillId="6" borderId="8" xfId="0" applyFont="1" applyFill="1" applyBorder="1"/>
    <xf numFmtId="0" fontId="40" fillId="6" borderId="5" xfId="0" applyFont="1" applyFill="1" applyBorder="1"/>
    <xf numFmtId="0" fontId="32" fillId="6" borderId="4" xfId="0" applyFont="1" applyFill="1" applyBorder="1"/>
    <xf numFmtId="0" fontId="67" fillId="6" borderId="5" xfId="0" applyFont="1" applyFill="1" applyBorder="1"/>
    <xf numFmtId="0" fontId="29" fillId="6" borderId="6" xfId="0" applyFont="1" applyFill="1" applyBorder="1"/>
    <xf numFmtId="188" fontId="11" fillId="17" borderId="14" xfId="3" applyNumberFormat="1" applyFont="1" applyFill="1" applyBorder="1" applyAlignment="1">
      <alignment horizontal="center"/>
    </xf>
    <xf numFmtId="175" fontId="18" fillId="6" borderId="20" xfId="0" applyNumberFormat="1" applyFont="1" applyFill="1" applyBorder="1" applyAlignment="1" applyProtection="1">
      <alignment horizontal="center"/>
      <protection hidden="1"/>
    </xf>
    <xf numFmtId="176" fontId="18" fillId="6" borderId="20" xfId="0" applyNumberFormat="1" applyFont="1" applyFill="1" applyBorder="1" applyProtection="1">
      <protection hidden="1"/>
    </xf>
    <xf numFmtId="175" fontId="34" fillId="16" borderId="12" xfId="0" applyNumberFormat="1" applyFont="1" applyFill="1" applyBorder="1" applyAlignment="1" applyProtection="1">
      <alignment horizontal="left"/>
      <protection hidden="1"/>
    </xf>
    <xf numFmtId="175" fontId="34" fillId="16" borderId="18" xfId="0" applyNumberFormat="1" applyFont="1" applyFill="1" applyBorder="1" applyAlignment="1" applyProtection="1">
      <alignment horizontal="left"/>
      <protection hidden="1"/>
    </xf>
    <xf numFmtId="176" fontId="34" fillId="16" borderId="18" xfId="0" applyNumberFormat="1" applyFont="1" applyFill="1" applyBorder="1" applyAlignment="1" applyProtection="1">
      <alignment horizontal="left"/>
      <protection hidden="1"/>
    </xf>
    <xf numFmtId="0" fontId="31" fillId="16" borderId="18" xfId="0" applyFont="1" applyFill="1" applyBorder="1" applyAlignment="1" applyProtection="1">
      <alignment horizontal="left"/>
      <protection hidden="1"/>
    </xf>
    <xf numFmtId="0" fontId="31" fillId="16" borderId="13" xfId="0" applyFont="1" applyFill="1" applyBorder="1" applyAlignment="1" applyProtection="1">
      <alignment horizontal="left"/>
      <protection hidden="1"/>
    </xf>
    <xf numFmtId="44" fontId="58" fillId="6" borderId="14" xfId="2" applyFont="1" applyFill="1" applyBorder="1" applyAlignment="1" applyProtection="1">
      <alignment horizontal="center"/>
      <protection hidden="1"/>
    </xf>
    <xf numFmtId="0" fontId="34" fillId="19" borderId="14" xfId="0" applyFont="1" applyFill="1" applyBorder="1" applyAlignment="1">
      <alignment wrapText="1"/>
    </xf>
    <xf numFmtId="175" fontId="18" fillId="16" borderId="18" xfId="0" applyNumberFormat="1" applyFont="1" applyFill="1" applyBorder="1" applyAlignment="1" applyProtection="1">
      <alignment horizontal="left"/>
      <protection hidden="1"/>
    </xf>
    <xf numFmtId="176" fontId="18" fillId="16" borderId="13" xfId="0" applyNumberFormat="1" applyFont="1" applyFill="1" applyBorder="1" applyAlignment="1" applyProtection="1">
      <alignment horizontal="left"/>
      <protection hidden="1"/>
    </xf>
    <xf numFmtId="0" fontId="34" fillId="19" borderId="14" xfId="0" applyFont="1" applyFill="1" applyBorder="1"/>
    <xf numFmtId="44" fontId="34" fillId="6" borderId="1" xfId="2" applyFont="1" applyFill="1" applyBorder="1" applyAlignment="1" applyProtection="1">
      <alignment horizontal="center"/>
      <protection hidden="1"/>
    </xf>
    <xf numFmtId="175" fontId="33" fillId="6" borderId="14" xfId="0" applyNumberFormat="1" applyFont="1" applyFill="1" applyBorder="1" applyAlignment="1">
      <alignment horizontal="right"/>
    </xf>
    <xf numFmtId="176" fontId="33" fillId="6" borderId="14" xfId="0" applyNumberFormat="1" applyFont="1" applyFill="1" applyBorder="1" applyAlignment="1">
      <alignment horizontal="right"/>
    </xf>
    <xf numFmtId="0" fontId="97" fillId="0" borderId="8" xfId="0" applyFont="1" applyBorder="1" applyAlignment="1" applyProtection="1">
      <alignment horizontal="right"/>
      <protection hidden="1"/>
    </xf>
    <xf numFmtId="0" fontId="133" fillId="0" borderId="8" xfId="0" applyFont="1" applyBorder="1" applyAlignment="1">
      <alignment horizontal="right"/>
    </xf>
    <xf numFmtId="168" fontId="0" fillId="0" borderId="0" xfId="0" applyNumberFormat="1"/>
    <xf numFmtId="0" fontId="37" fillId="0" borderId="0" xfId="0" applyFont="1" applyProtection="1">
      <protection hidden="1"/>
    </xf>
    <xf numFmtId="0" fontId="103" fillId="0" borderId="0" xfId="0" applyFont="1" applyProtection="1">
      <protection hidden="1"/>
    </xf>
    <xf numFmtId="14" fontId="28" fillId="33" borderId="15" xfId="0" applyNumberFormat="1" applyFont="1" applyFill="1" applyBorder="1" applyAlignment="1" applyProtection="1">
      <alignment horizontal="center" vertical="center"/>
      <protection locked="0"/>
    </xf>
    <xf numFmtId="14" fontId="40" fillId="33" borderId="15" xfId="0" applyNumberFormat="1" applyFont="1" applyFill="1" applyBorder="1" applyAlignment="1" applyProtection="1">
      <alignment horizontal="center" vertical="center"/>
      <protection locked="0"/>
    </xf>
    <xf numFmtId="191" fontId="0" fillId="6" borderId="14" xfId="0" applyNumberFormat="1" applyFill="1" applyBorder="1" applyAlignment="1">
      <alignment vertical="top" wrapText="1"/>
    </xf>
    <xf numFmtId="191" fontId="0" fillId="18" borderId="14" xfId="0" applyNumberFormat="1" applyFill="1" applyBorder="1" applyAlignment="1">
      <alignment vertical="top" wrapText="1"/>
    </xf>
    <xf numFmtId="0" fontId="10" fillId="2" borderId="13" xfId="0" applyFont="1" applyFill="1" applyBorder="1" applyAlignment="1" applyProtection="1">
      <alignment horizontal="center"/>
      <protection hidden="1"/>
    </xf>
    <xf numFmtId="0" fontId="10" fillId="2" borderId="18" xfId="0" applyFont="1" applyFill="1" applyBorder="1" applyAlignment="1" applyProtection="1">
      <alignment horizontal="center"/>
      <protection hidden="1"/>
    </xf>
    <xf numFmtId="0" fontId="40" fillId="35" borderId="0" xfId="18" applyFill="1" applyAlignment="1">
      <alignment vertical="center" wrapText="1"/>
    </xf>
    <xf numFmtId="0" fontId="35" fillId="16" borderId="14" xfId="18" applyFont="1" applyFill="1" applyBorder="1" applyAlignment="1">
      <alignment horizontal="center" vertical="center" wrapText="1"/>
    </xf>
    <xf numFmtId="44" fontId="0" fillId="0" borderId="4" xfId="2" applyFont="1" applyBorder="1"/>
    <xf numFmtId="165" fontId="39" fillId="0" borderId="85" xfId="0" applyNumberFormat="1" applyFont="1" applyBorder="1"/>
    <xf numFmtId="0" fontId="32" fillId="2" borderId="3" xfId="0" applyFont="1" applyFill="1" applyBorder="1" applyAlignment="1" applyProtection="1">
      <alignment wrapText="1"/>
      <protection hidden="1"/>
    </xf>
    <xf numFmtId="0" fontId="20" fillId="6" borderId="0" xfId="0" applyFont="1" applyFill="1" applyAlignment="1">
      <alignment horizontal="center"/>
    </xf>
    <xf numFmtId="10" fontId="20" fillId="29" borderId="105" xfId="3" applyNumberFormat="1" applyFont="1" applyFill="1" applyBorder="1" applyAlignment="1" applyProtection="1">
      <alignment horizontal="center"/>
    </xf>
    <xf numFmtId="2" fontId="20" fillId="0" borderId="19" xfId="0" applyNumberFormat="1" applyFont="1" applyBorder="1" applyAlignment="1">
      <alignment horizontal="center"/>
    </xf>
    <xf numFmtId="164" fontId="20" fillId="6" borderId="14" xfId="2" applyNumberFormat="1" applyFont="1" applyFill="1" applyBorder="1" applyAlignment="1" applyProtection="1">
      <alignment horizontal="center" vertical="center"/>
    </xf>
    <xf numFmtId="0" fontId="20" fillId="0" borderId="14" xfId="0" applyFont="1" applyBorder="1" applyAlignment="1">
      <alignment horizontal="center"/>
    </xf>
    <xf numFmtId="184" fontId="102" fillId="24" borderId="14" xfId="2" applyNumberFormat="1" applyFont="1" applyFill="1" applyBorder="1" applyAlignment="1" applyProtection="1">
      <alignment horizontal="center" vertical="center"/>
    </xf>
    <xf numFmtId="1" fontId="0" fillId="17" borderId="21" xfId="0" applyNumberFormat="1" applyFill="1" applyBorder="1" applyAlignment="1" applyProtection="1">
      <alignment horizontal="center"/>
      <protection locked="0"/>
    </xf>
    <xf numFmtId="0" fontId="34" fillId="0" borderId="0" xfId="0" applyFont="1" applyAlignment="1">
      <alignment horizontal="right"/>
    </xf>
    <xf numFmtId="14" fontId="34" fillId="3" borderId="14" xfId="0" applyNumberFormat="1" applyFont="1" applyFill="1" applyBorder="1" applyAlignment="1" applyProtection="1">
      <alignment horizontal="center"/>
      <protection locked="0"/>
    </xf>
    <xf numFmtId="165" fontId="39" fillId="0" borderId="114" xfId="3" applyNumberFormat="1" applyFont="1" applyBorder="1" applyAlignment="1">
      <alignment horizontal="center" wrapText="1"/>
    </xf>
    <xf numFmtId="165" fontId="39" fillId="17" borderId="80" xfId="3" applyNumberFormat="1" applyFont="1" applyFill="1" applyBorder="1" applyAlignment="1">
      <alignment horizontal="center"/>
    </xf>
    <xf numFmtId="165" fontId="39" fillId="0" borderId="115" xfId="3" applyNumberFormat="1" applyFont="1" applyBorder="1" applyAlignment="1">
      <alignment horizontal="center" wrapText="1"/>
    </xf>
    <xf numFmtId="165" fontId="39" fillId="17" borderId="43" xfId="0" applyNumberFormat="1" applyFont="1" applyFill="1" applyBorder="1" applyAlignment="1">
      <alignment horizontal="center"/>
    </xf>
    <xf numFmtId="0" fontId="9" fillId="0" borderId="0" xfId="0" applyFont="1" applyAlignment="1" applyProtection="1">
      <alignment vertical="center"/>
      <protection hidden="1"/>
    </xf>
    <xf numFmtId="192" fontId="31" fillId="0" borderId="0" xfId="0" applyNumberFormat="1" applyFont="1"/>
    <xf numFmtId="0" fontId="40" fillId="35" borderId="0" xfId="18" applyFill="1" applyAlignment="1">
      <alignment horizontal="center" vertical="center" wrapText="1"/>
    </xf>
    <xf numFmtId="9" fontId="0" fillId="16" borderId="14" xfId="3" applyFont="1" applyFill="1" applyBorder="1" applyProtection="1"/>
    <xf numFmtId="49" fontId="33" fillId="2" borderId="0" xfId="0" applyNumberFormat="1" applyFont="1" applyFill="1" applyAlignment="1" applyProtection="1">
      <alignment vertical="center"/>
      <protection hidden="1"/>
    </xf>
    <xf numFmtId="49" fontId="33" fillId="2" borderId="0" xfId="0" applyNumberFormat="1" applyFont="1" applyFill="1" applyAlignment="1" applyProtection="1">
      <alignment vertical="center" wrapText="1"/>
      <protection hidden="1"/>
    </xf>
    <xf numFmtId="0" fontId="33" fillId="2" borderId="0" xfId="0" applyFont="1" applyFill="1" applyAlignment="1" applyProtection="1">
      <alignment vertical="center" wrapText="1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0" fontId="8" fillId="2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Protection="1">
      <protection hidden="1"/>
    </xf>
    <xf numFmtId="0" fontId="8" fillId="0" borderId="14" xfId="0" applyFont="1" applyBorder="1" applyProtection="1">
      <protection hidden="1"/>
    </xf>
    <xf numFmtId="0" fontId="28" fillId="6" borderId="0" xfId="0" applyFont="1" applyFill="1" applyAlignment="1" applyProtection="1">
      <alignment horizontal="center"/>
      <protection hidden="1"/>
    </xf>
    <xf numFmtId="0" fontId="7" fillId="6" borderId="0" xfId="0" applyFont="1" applyFill="1"/>
    <xf numFmtId="0" fontId="31" fillId="8" borderId="11" xfId="0" applyFont="1" applyFill="1" applyBorder="1"/>
    <xf numFmtId="44" fontId="44" fillId="8" borderId="14" xfId="2" applyFont="1" applyFill="1" applyBorder="1" applyAlignment="1">
      <alignment horizontal="center" wrapText="1"/>
    </xf>
    <xf numFmtId="164" fontId="30" fillId="8" borderId="0" xfId="0" applyNumberFormat="1" applyFont="1" applyFill="1"/>
    <xf numFmtId="0" fontId="35" fillId="7" borderId="9" xfId="17" applyFont="1" applyFill="1" applyBorder="1" applyAlignment="1" applyProtection="1">
      <alignment vertical="center"/>
    </xf>
    <xf numFmtId="0" fontId="35" fillId="7" borderId="10" xfId="17" applyFont="1" applyFill="1" applyBorder="1" applyAlignment="1" applyProtection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14" fillId="6" borderId="10" xfId="0" applyFont="1" applyFill="1" applyBorder="1"/>
    <xf numFmtId="0" fontId="114" fillId="6" borderId="11" xfId="0" applyFont="1" applyFill="1" applyBorder="1"/>
    <xf numFmtId="0" fontId="20" fillId="6" borderId="10" xfId="0" applyFont="1" applyFill="1" applyBorder="1" applyAlignment="1">
      <alignment wrapText="1"/>
    </xf>
    <xf numFmtId="49" fontId="7" fillId="12" borderId="32" xfId="0" applyNumberFormat="1" applyFont="1" applyFill="1" applyBorder="1" applyAlignment="1" applyProtection="1">
      <alignment horizontal="center"/>
      <protection locked="0"/>
    </xf>
    <xf numFmtId="0" fontId="20" fillId="6" borderId="5" xfId="0" applyFont="1" applyFill="1" applyBorder="1" applyAlignment="1">
      <alignment horizontal="center"/>
    </xf>
    <xf numFmtId="44" fontId="0" fillId="0" borderId="0" xfId="2" applyFont="1" applyFill="1" applyBorder="1"/>
    <xf numFmtId="44" fontId="0" fillId="0" borderId="0" xfId="2" applyFont="1"/>
    <xf numFmtId="14" fontId="0" fillId="0" borderId="7" xfId="0" applyNumberFormat="1" applyBorder="1"/>
    <xf numFmtId="14" fontId="0" fillId="0" borderId="21" xfId="0" applyNumberFormat="1" applyBorder="1"/>
    <xf numFmtId="44" fontId="0" fillId="0" borderId="19" xfId="2" applyFont="1" applyBorder="1"/>
    <xf numFmtId="14" fontId="92" fillId="0" borderId="14" xfId="0" applyNumberFormat="1" applyFont="1" applyBorder="1"/>
    <xf numFmtId="0" fontId="92" fillId="0" borderId="14" xfId="0" applyFont="1" applyBorder="1"/>
    <xf numFmtId="0" fontId="6" fillId="6" borderId="62" xfId="0" applyFont="1" applyFill="1" applyBorder="1" applyAlignment="1">
      <alignment wrapText="1"/>
    </xf>
    <xf numFmtId="0" fontId="6" fillId="6" borderId="63" xfId="0" applyFont="1" applyFill="1" applyBorder="1" applyAlignment="1">
      <alignment wrapText="1"/>
    </xf>
    <xf numFmtId="0" fontId="31" fillId="0" borderId="59" xfId="0" applyFont="1" applyBorder="1"/>
    <xf numFmtId="0" fontId="31" fillId="0" borderId="58" xfId="0" applyFont="1" applyBorder="1"/>
    <xf numFmtId="0" fontId="0" fillId="0" borderId="58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32" borderId="14" xfId="0" applyFill="1" applyBorder="1"/>
    <xf numFmtId="0" fontId="0" fillId="36" borderId="14" xfId="0" applyFill="1" applyBorder="1"/>
    <xf numFmtId="0" fontId="0" fillId="30" borderId="14" xfId="0" applyFill="1" applyBorder="1"/>
    <xf numFmtId="0" fontId="0" fillId="23" borderId="14" xfId="0" applyFill="1" applyBorder="1"/>
    <xf numFmtId="0" fontId="0" fillId="37" borderId="14" xfId="0" applyFill="1" applyBorder="1"/>
    <xf numFmtId="0" fontId="0" fillId="0" borderId="32" xfId="0" applyBorder="1"/>
    <xf numFmtId="0" fontId="0" fillId="0" borderId="33" xfId="0" applyBorder="1"/>
    <xf numFmtId="0" fontId="0" fillId="32" borderId="32" xfId="0" applyFill="1" applyBorder="1"/>
    <xf numFmtId="0" fontId="0" fillId="30" borderId="33" xfId="0" applyFill="1" applyBorder="1"/>
    <xf numFmtId="0" fontId="0" fillId="18" borderId="32" xfId="0" applyFill="1" applyBorder="1"/>
    <xf numFmtId="0" fontId="0" fillId="23" borderId="33" xfId="0" applyFill="1" applyBorder="1"/>
    <xf numFmtId="0" fontId="0" fillId="0" borderId="36" xfId="0" applyBorder="1"/>
    <xf numFmtId="0" fontId="0" fillId="18" borderId="88" xfId="0" applyFill="1" applyBorder="1"/>
    <xf numFmtId="0" fontId="0" fillId="36" borderId="74" xfId="0" applyFill="1" applyBorder="1"/>
    <xf numFmtId="1" fontId="20" fillId="30" borderId="13" xfId="0" applyNumberFormat="1" applyFont="1" applyFill="1" applyBorder="1" applyAlignment="1" applyProtection="1">
      <alignment horizontal="center"/>
      <protection hidden="1"/>
    </xf>
    <xf numFmtId="4" fontId="20" fillId="30" borderId="13" xfId="0" applyNumberFormat="1" applyFont="1" applyFill="1" applyBorder="1" applyAlignment="1" applyProtection="1">
      <alignment horizontal="center"/>
      <protection hidden="1"/>
    </xf>
    <xf numFmtId="4" fontId="20" fillId="30" borderId="14" xfId="0" applyNumberFormat="1" applyFont="1" applyFill="1" applyBorder="1" applyAlignment="1" applyProtection="1">
      <alignment horizontal="center"/>
      <protection hidden="1"/>
    </xf>
    <xf numFmtId="49" fontId="35" fillId="32" borderId="114" xfId="0" applyNumberFormat="1" applyFont="1" applyFill="1" applyBorder="1" applyProtection="1">
      <protection hidden="1"/>
    </xf>
    <xf numFmtId="49" fontId="35" fillId="32" borderId="13" xfId="0" applyNumberFormat="1" applyFont="1" applyFill="1" applyBorder="1" applyProtection="1">
      <protection hidden="1"/>
    </xf>
    <xf numFmtId="165" fontId="20" fillId="32" borderId="13" xfId="0" applyNumberFormat="1" applyFont="1" applyFill="1" applyBorder="1" applyAlignment="1" applyProtection="1">
      <alignment horizontal="center"/>
      <protection hidden="1"/>
    </xf>
    <xf numFmtId="1" fontId="20" fillId="32" borderId="13" xfId="0" applyNumberFormat="1" applyFont="1" applyFill="1" applyBorder="1" applyAlignment="1" applyProtection="1">
      <alignment horizontal="center"/>
      <protection hidden="1"/>
    </xf>
    <xf numFmtId="4" fontId="20" fillId="32" borderId="13" xfId="0" applyNumberFormat="1" applyFont="1" applyFill="1" applyBorder="1" applyAlignment="1" applyProtection="1">
      <alignment horizontal="center"/>
      <protection hidden="1"/>
    </xf>
    <xf numFmtId="4" fontId="20" fillId="32" borderId="14" xfId="0" applyNumberFormat="1" applyFont="1" applyFill="1" applyBorder="1" applyAlignment="1" applyProtection="1">
      <alignment horizontal="center"/>
      <protection hidden="1"/>
    </xf>
    <xf numFmtId="4" fontId="20" fillId="32" borderId="21" xfId="0" applyNumberFormat="1" applyFont="1" applyFill="1" applyBorder="1" applyAlignment="1" applyProtection="1">
      <alignment horizontal="center"/>
      <protection hidden="1"/>
    </xf>
    <xf numFmtId="4" fontId="20" fillId="32" borderId="104" xfId="0" applyNumberFormat="1" applyFont="1" applyFill="1" applyBorder="1" applyAlignment="1" applyProtection="1">
      <alignment horizontal="center"/>
      <protection hidden="1"/>
    </xf>
    <xf numFmtId="49" fontId="5" fillId="12" borderId="32" xfId="0" applyNumberFormat="1" applyFont="1" applyFill="1" applyBorder="1" applyAlignment="1" applyProtection="1">
      <alignment horizontal="center"/>
      <protection locked="0"/>
    </xf>
    <xf numFmtId="181" fontId="5" fillId="16" borderId="9" xfId="0" applyNumberFormat="1" applyFont="1" applyFill="1" applyBorder="1" applyAlignment="1">
      <alignment horizontal="center"/>
    </xf>
    <xf numFmtId="164" fontId="5" fillId="16" borderId="9" xfId="0" applyNumberFormat="1" applyFont="1" applyFill="1" applyBorder="1" applyAlignment="1">
      <alignment horizontal="center"/>
    </xf>
    <xf numFmtId="4" fontId="20" fillId="30" borderId="14" xfId="0" applyNumberFormat="1" applyFont="1" applyFill="1" applyBorder="1" applyAlignment="1">
      <alignment horizontal="center"/>
    </xf>
    <xf numFmtId="4" fontId="20" fillId="30" borderId="33" xfId="0" applyNumberFormat="1" applyFont="1" applyFill="1" applyBorder="1" applyAlignment="1" applyProtection="1">
      <alignment horizontal="center"/>
      <protection hidden="1"/>
    </xf>
    <xf numFmtId="181" fontId="5" fillId="6" borderId="9" xfId="0" applyNumberFormat="1" applyFont="1" applyFill="1" applyBorder="1" applyAlignment="1">
      <alignment horizontal="center"/>
    </xf>
    <xf numFmtId="4" fontId="45" fillId="30" borderId="14" xfId="0" applyNumberFormat="1" applyFont="1" applyFill="1" applyBorder="1" applyAlignment="1">
      <alignment horizontal="center"/>
    </xf>
    <xf numFmtId="4" fontId="39" fillId="30" borderId="14" xfId="0" applyNumberFormat="1" applyFont="1" applyFill="1" applyBorder="1" applyAlignment="1">
      <alignment horizontal="center"/>
    </xf>
    <xf numFmtId="4" fontId="55" fillId="30" borderId="14" xfId="0" applyNumberFormat="1" applyFont="1" applyFill="1" applyBorder="1" applyAlignment="1">
      <alignment horizontal="center"/>
    </xf>
    <xf numFmtId="4" fontId="44" fillId="30" borderId="14" xfId="0" applyNumberFormat="1" applyFont="1" applyFill="1" applyBorder="1" applyAlignment="1">
      <alignment horizontal="center"/>
    </xf>
    <xf numFmtId="4" fontId="56" fillId="30" borderId="14" xfId="0" applyNumberFormat="1" applyFont="1" applyFill="1" applyBorder="1" applyAlignment="1">
      <alignment horizontal="center"/>
    </xf>
    <xf numFmtId="4" fontId="49" fillId="30" borderId="14" xfId="0" applyNumberFormat="1" applyFont="1" applyFill="1" applyBorder="1" applyAlignment="1">
      <alignment horizontal="center"/>
    </xf>
    <xf numFmtId="4" fontId="34" fillId="30" borderId="14" xfId="0" applyNumberFormat="1" applyFont="1" applyFill="1" applyBorder="1" applyAlignment="1">
      <alignment horizontal="center"/>
    </xf>
    <xf numFmtId="4" fontId="45" fillId="38" borderId="14" xfId="0" applyNumberFormat="1" applyFont="1" applyFill="1" applyBorder="1" applyAlignment="1">
      <alignment horizontal="center"/>
    </xf>
    <xf numFmtId="4" fontId="39" fillId="38" borderId="14" xfId="0" applyNumberFormat="1" applyFont="1" applyFill="1" applyBorder="1" applyAlignment="1">
      <alignment horizontal="center"/>
    </xf>
    <xf numFmtId="4" fontId="55" fillId="38" borderId="14" xfId="0" applyNumberFormat="1" applyFont="1" applyFill="1" applyBorder="1" applyAlignment="1">
      <alignment horizontal="center"/>
    </xf>
    <xf numFmtId="4" fontId="44" fillId="38" borderId="14" xfId="0" applyNumberFormat="1" applyFont="1" applyFill="1" applyBorder="1" applyAlignment="1">
      <alignment horizontal="center"/>
    </xf>
    <xf numFmtId="4" fontId="56" fillId="38" borderId="14" xfId="0" applyNumberFormat="1" applyFont="1" applyFill="1" applyBorder="1" applyAlignment="1">
      <alignment horizontal="center"/>
    </xf>
    <xf numFmtId="4" fontId="49" fillId="38" borderId="14" xfId="0" applyNumberFormat="1" applyFont="1" applyFill="1" applyBorder="1" applyAlignment="1">
      <alignment horizontal="center"/>
    </xf>
    <xf numFmtId="4" fontId="20" fillId="38" borderId="14" xfId="0" applyNumberFormat="1" applyFont="1" applyFill="1" applyBorder="1" applyAlignment="1">
      <alignment horizontal="center"/>
    </xf>
    <xf numFmtId="4" fontId="34" fillId="38" borderId="14" xfId="0" applyNumberFormat="1" applyFont="1" applyFill="1" applyBorder="1" applyAlignment="1">
      <alignment horizontal="center"/>
    </xf>
    <xf numFmtId="0" fontId="35" fillId="21" borderId="13" xfId="0" applyFont="1" applyFill="1" applyBorder="1" applyAlignment="1">
      <alignment horizontal="center" vertical="center" wrapText="1"/>
    </xf>
    <xf numFmtId="0" fontId="39" fillId="12" borderId="0" xfId="0" applyFont="1" applyFill="1"/>
    <xf numFmtId="0" fontId="30" fillId="12" borderId="0" xfId="0" applyFont="1" applyFill="1" applyAlignment="1">
      <alignment vertical="center"/>
    </xf>
    <xf numFmtId="2" fontId="39" fillId="12" borderId="0" xfId="0" applyNumberFormat="1" applyFont="1" applyFill="1"/>
    <xf numFmtId="0" fontId="30" fillId="12" borderId="0" xfId="0" applyFont="1" applyFill="1" applyAlignment="1">
      <alignment horizontal="left" vertical="center"/>
    </xf>
    <xf numFmtId="0" fontId="45" fillId="12" borderId="0" xfId="0" applyFont="1" applyFill="1" applyAlignment="1">
      <alignment horizontal="center" vertical="center" wrapText="1"/>
    </xf>
    <xf numFmtId="0" fontId="135" fillId="12" borderId="0" xfId="0" applyFont="1" applyFill="1" applyAlignment="1">
      <alignment horizontal="center" vertical="center" wrapText="1"/>
    </xf>
    <xf numFmtId="0" fontId="39" fillId="26" borderId="0" xfId="0" applyFont="1" applyFill="1"/>
    <xf numFmtId="4" fontId="45" fillId="28" borderId="0" xfId="0" applyNumberFormat="1" applyFont="1" applyFill="1" applyAlignment="1">
      <alignment horizontal="center"/>
    </xf>
    <xf numFmtId="4" fontId="45" fillId="38" borderId="0" xfId="0" applyNumberFormat="1" applyFont="1" applyFill="1" applyAlignment="1">
      <alignment horizontal="center"/>
    </xf>
    <xf numFmtId="181" fontId="45" fillId="16" borderId="0" xfId="0" applyNumberFormat="1" applyFont="1" applyFill="1" applyAlignment="1">
      <alignment horizontal="center"/>
    </xf>
    <xf numFmtId="4" fontId="45" fillId="30" borderId="0" xfId="0" applyNumberFormat="1" applyFont="1" applyFill="1" applyAlignment="1">
      <alignment horizontal="center"/>
    </xf>
    <xf numFmtId="10" fontId="45" fillId="0" borderId="0" xfId="3" applyNumberFormat="1" applyFont="1" applyBorder="1" applyAlignment="1" applyProtection="1">
      <alignment horizontal="center"/>
    </xf>
    <xf numFmtId="10" fontId="39" fillId="0" borderId="0" xfId="3" applyNumberFormat="1" applyFont="1" applyBorder="1" applyAlignment="1" applyProtection="1">
      <alignment horizontal="center"/>
    </xf>
    <xf numFmtId="0" fontId="90" fillId="16" borderId="0" xfId="1" applyFont="1" applyFill="1" applyBorder="1" applyAlignment="1" applyProtection="1">
      <alignment horizontal="center"/>
    </xf>
    <xf numFmtId="0" fontId="44" fillId="12" borderId="0" xfId="0" applyFont="1" applyFill="1"/>
    <xf numFmtId="0" fontId="50" fillId="12" borderId="0" xfId="0" applyFont="1" applyFill="1" applyAlignment="1">
      <alignment vertical="center"/>
    </xf>
    <xf numFmtId="2" fontId="44" fillId="12" borderId="0" xfId="0" applyNumberFormat="1" applyFont="1" applyFill="1"/>
    <xf numFmtId="0" fontId="50" fillId="12" borderId="0" xfId="0" applyFont="1" applyFill="1" applyAlignment="1">
      <alignment horizontal="left" vertical="center"/>
    </xf>
    <xf numFmtId="0" fontId="55" fillId="12" borderId="0" xfId="0" applyFont="1" applyFill="1" applyAlignment="1">
      <alignment horizontal="center" vertical="center" wrapText="1"/>
    </xf>
    <xf numFmtId="0" fontId="136" fillId="12" borderId="0" xfId="0" applyFont="1" applyFill="1" applyAlignment="1">
      <alignment horizontal="center" vertical="center" wrapText="1"/>
    </xf>
    <xf numFmtId="0" fontId="44" fillId="26" borderId="0" xfId="0" applyFont="1" applyFill="1"/>
    <xf numFmtId="4" fontId="55" fillId="28" borderId="0" xfId="0" applyNumberFormat="1" applyFont="1" applyFill="1" applyAlignment="1">
      <alignment horizontal="center"/>
    </xf>
    <xf numFmtId="4" fontId="55" fillId="38" borderId="0" xfId="0" applyNumberFormat="1" applyFont="1" applyFill="1" applyAlignment="1">
      <alignment horizontal="center"/>
    </xf>
    <xf numFmtId="181" fontId="55" fillId="16" borderId="0" xfId="0" applyNumberFormat="1" applyFont="1" applyFill="1" applyAlignment="1">
      <alignment horizontal="center"/>
    </xf>
    <xf numFmtId="0" fontId="55" fillId="0" borderId="0" xfId="0" applyFont="1"/>
    <xf numFmtId="4" fontId="55" fillId="30" borderId="0" xfId="0" applyNumberFormat="1" applyFont="1" applyFill="1" applyAlignment="1">
      <alignment horizontal="center"/>
    </xf>
    <xf numFmtId="10" fontId="55" fillId="0" borderId="0" xfId="3" applyNumberFormat="1" applyFont="1" applyBorder="1" applyAlignment="1" applyProtection="1">
      <alignment horizontal="center"/>
    </xf>
    <xf numFmtId="0" fontId="118" fillId="6" borderId="0" xfId="0" applyFont="1" applyFill="1" applyAlignment="1">
      <alignment horizontal="left"/>
    </xf>
    <xf numFmtId="10" fontId="44" fillId="0" borderId="0" xfId="3" applyNumberFormat="1" applyFont="1" applyBorder="1" applyAlignment="1" applyProtection="1">
      <alignment horizontal="center"/>
    </xf>
    <xf numFmtId="0" fontId="137" fillId="16" borderId="0" xfId="1" applyFont="1" applyFill="1" applyBorder="1" applyAlignment="1" applyProtection="1">
      <alignment horizontal="center"/>
    </xf>
    <xf numFmtId="0" fontId="74" fillId="12" borderId="0" xfId="0" applyFont="1" applyFill="1"/>
    <xf numFmtId="0" fontId="76" fillId="12" borderId="0" xfId="0" applyFont="1" applyFill="1" applyAlignment="1">
      <alignment vertical="center"/>
    </xf>
    <xf numFmtId="2" fontId="74" fillId="12" borderId="0" xfId="0" applyNumberFormat="1" applyFont="1" applyFill="1"/>
    <xf numFmtId="0" fontId="76" fillId="12" borderId="0" xfId="0" applyFont="1" applyFill="1" applyAlignment="1">
      <alignment horizontal="left" vertical="center"/>
    </xf>
    <xf numFmtId="0" fontId="75" fillId="12" borderId="0" xfId="0" applyFont="1" applyFill="1" applyAlignment="1">
      <alignment horizontal="center" vertical="center" wrapText="1"/>
    </xf>
    <xf numFmtId="0" fontId="138" fillId="12" borderId="0" xfId="0" applyFont="1" applyFill="1" applyAlignment="1">
      <alignment horizontal="center" vertical="center" wrapText="1"/>
    </xf>
    <xf numFmtId="0" fontId="74" fillId="26" borderId="0" xfId="0" applyFont="1" applyFill="1"/>
    <xf numFmtId="0" fontId="139" fillId="27" borderId="0" xfId="0" applyFont="1" applyFill="1" applyAlignment="1">
      <alignment horizontal="left"/>
    </xf>
    <xf numFmtId="4" fontId="75" fillId="28" borderId="0" xfId="0" applyNumberFormat="1" applyFont="1" applyFill="1" applyAlignment="1">
      <alignment horizontal="center"/>
    </xf>
    <xf numFmtId="4" fontId="75" fillId="38" borderId="0" xfId="0" applyNumberFormat="1" applyFont="1" applyFill="1" applyAlignment="1">
      <alignment horizontal="center"/>
    </xf>
    <xf numFmtId="181" fontId="75" fillId="16" borderId="0" xfId="0" applyNumberFormat="1" applyFont="1" applyFill="1" applyAlignment="1">
      <alignment horizontal="center"/>
    </xf>
    <xf numFmtId="0" fontId="75" fillId="0" borderId="0" xfId="0" applyFont="1"/>
    <xf numFmtId="4" fontId="75" fillId="30" borderId="0" xfId="0" applyNumberFormat="1" applyFont="1" applyFill="1" applyAlignment="1">
      <alignment horizontal="center"/>
    </xf>
    <xf numFmtId="10" fontId="75" fillId="0" borderId="0" xfId="3" applyNumberFormat="1" applyFont="1" applyBorder="1" applyAlignment="1" applyProtection="1">
      <alignment horizontal="center"/>
    </xf>
    <xf numFmtId="0" fontId="139" fillId="6" borderId="0" xfId="0" applyFont="1" applyFill="1" applyAlignment="1">
      <alignment horizontal="left"/>
    </xf>
    <xf numFmtId="10" fontId="74" fillId="0" borderId="0" xfId="3" applyNumberFormat="1" applyFont="1" applyBorder="1" applyAlignment="1" applyProtection="1">
      <alignment horizontal="center"/>
    </xf>
    <xf numFmtId="4" fontId="74" fillId="16" borderId="14" xfId="0" applyNumberFormat="1" applyFont="1" applyFill="1" applyBorder="1" applyAlignment="1">
      <alignment horizontal="center"/>
    </xf>
    <xf numFmtId="0" fontId="81" fillId="16" borderId="0" xfId="1" applyFont="1" applyFill="1" applyBorder="1" applyAlignment="1" applyProtection="1">
      <alignment horizontal="center"/>
    </xf>
    <xf numFmtId="4" fontId="45" fillId="0" borderId="0" xfId="0" applyNumberFormat="1" applyFont="1" applyAlignment="1">
      <alignment horizontal="center"/>
    </xf>
    <xf numFmtId="4" fontId="55" fillId="0" borderId="0" xfId="0" applyNumberFormat="1" applyFont="1" applyAlignment="1">
      <alignment horizontal="center"/>
    </xf>
    <xf numFmtId="4" fontId="75" fillId="0" borderId="0" xfId="0" applyNumberFormat="1" applyFont="1" applyAlignment="1">
      <alignment horizontal="center"/>
    </xf>
    <xf numFmtId="10" fontId="45" fillId="0" borderId="0" xfId="0" applyNumberFormat="1" applyFont="1" applyAlignment="1">
      <alignment horizontal="center"/>
    </xf>
    <xf numFmtId="10" fontId="55" fillId="0" borderId="0" xfId="0" applyNumberFormat="1" applyFont="1" applyAlignment="1">
      <alignment horizontal="center"/>
    </xf>
    <xf numFmtId="10" fontId="75" fillId="0" borderId="0" xfId="0" applyNumberFormat="1" applyFont="1" applyAlignment="1">
      <alignment horizontal="center"/>
    </xf>
    <xf numFmtId="2" fontId="45" fillId="0" borderId="0" xfId="0" applyNumberFormat="1" applyFont="1"/>
    <xf numFmtId="2" fontId="55" fillId="0" borderId="0" xfId="0" applyNumberFormat="1" applyFont="1"/>
    <xf numFmtId="2" fontId="75" fillId="0" borderId="0" xfId="0" applyNumberFormat="1" applyFont="1"/>
    <xf numFmtId="0" fontId="34" fillId="40" borderId="15" xfId="0" applyFont="1" applyFill="1" applyBorder="1" applyAlignment="1">
      <alignment horizontal="left" wrapText="1"/>
    </xf>
    <xf numFmtId="165" fontId="20" fillId="18" borderId="14" xfId="0" applyNumberFormat="1" applyFont="1" applyFill="1" applyBorder="1"/>
    <xf numFmtId="4" fontId="0" fillId="0" borderId="35" xfId="0" applyNumberFormat="1" applyBorder="1"/>
    <xf numFmtId="0" fontId="0" fillId="30" borderId="74" xfId="0" applyFill="1" applyBorder="1"/>
    <xf numFmtId="0" fontId="0" fillId="30" borderId="120" xfId="0" applyFill="1" applyBorder="1"/>
    <xf numFmtId="0" fontId="0" fillId="41" borderId="21" xfId="0" applyFill="1" applyBorder="1"/>
    <xf numFmtId="0" fontId="0" fillId="41" borderId="104" xfId="0" applyFill="1" applyBorder="1"/>
    <xf numFmtId="165" fontId="34" fillId="12" borderId="14" xfId="0" applyNumberFormat="1" applyFont="1" applyFill="1" applyBorder="1" applyAlignment="1" applyProtection="1">
      <alignment vertical="center"/>
      <protection locked="0"/>
    </xf>
    <xf numFmtId="0" fontId="20" fillId="16" borderId="61" xfId="0" applyFont="1" applyFill="1" applyBorder="1"/>
    <xf numFmtId="0" fontId="20" fillId="16" borderId="63" xfId="0" applyFont="1" applyFill="1" applyBorder="1"/>
    <xf numFmtId="0" fontId="34" fillId="16" borderId="59" xfId="0" applyFont="1" applyFill="1" applyBorder="1"/>
    <xf numFmtId="0" fontId="20" fillId="16" borderId="60" xfId="0" applyFont="1" applyFill="1" applyBorder="1"/>
    <xf numFmtId="0" fontId="6" fillId="16" borderId="70" xfId="0" applyFont="1" applyFill="1" applyBorder="1"/>
    <xf numFmtId="0" fontId="6" fillId="16" borderId="65" xfId="0" applyFont="1" applyFill="1" applyBorder="1"/>
    <xf numFmtId="0" fontId="6" fillId="16" borderId="116" xfId="0" applyFont="1" applyFill="1" applyBorder="1"/>
    <xf numFmtId="0" fontId="6" fillId="6" borderId="108" xfId="0" applyFont="1" applyFill="1" applyBorder="1" applyAlignment="1">
      <alignment wrapText="1"/>
    </xf>
    <xf numFmtId="0" fontId="0" fillId="2" borderId="14" xfId="0" applyFill="1" applyBorder="1" applyAlignment="1">
      <alignment horizontal="center" wrapText="1"/>
    </xf>
    <xf numFmtId="0" fontId="33" fillId="2" borderId="14" xfId="0" applyFont="1" applyFill="1" applyBorder="1"/>
    <xf numFmtId="4" fontId="0" fillId="0" borderId="36" xfId="0" applyNumberFormat="1" applyBorder="1"/>
    <xf numFmtId="0" fontId="31" fillId="0" borderId="60" xfId="0" applyFont="1" applyBorder="1"/>
    <xf numFmtId="0" fontId="0" fillId="0" borderId="34" xfId="0" applyBorder="1"/>
    <xf numFmtId="0" fontId="30" fillId="0" borderId="35" xfId="0" applyFont="1" applyBorder="1"/>
    <xf numFmtId="0" fontId="20" fillId="16" borderId="78" xfId="0" applyFont="1" applyFill="1" applyBorder="1" applyAlignment="1">
      <alignment horizontal="center"/>
    </xf>
    <xf numFmtId="0" fontId="20" fillId="7" borderId="13" xfId="0" applyFont="1" applyFill="1" applyBorder="1"/>
    <xf numFmtId="0" fontId="5" fillId="7" borderId="12" xfId="0" applyFont="1" applyFill="1" applyBorder="1"/>
    <xf numFmtId="0" fontId="7" fillId="6" borderId="30" xfId="0" applyFont="1" applyFill="1" applyBorder="1"/>
    <xf numFmtId="0" fontId="34" fillId="18" borderId="0" xfId="0" applyFont="1" applyFill="1" applyProtection="1">
      <protection hidden="1"/>
    </xf>
    <xf numFmtId="165" fontId="4" fillId="7" borderId="14" xfId="0" applyNumberFormat="1" applyFont="1" applyFill="1" applyBorder="1" applyAlignment="1" applyProtection="1">
      <alignment horizontal="center"/>
      <protection hidden="1"/>
    </xf>
    <xf numFmtId="0" fontId="4" fillId="6" borderId="0" xfId="0" applyFont="1" applyFill="1" applyAlignment="1" applyProtection="1">
      <alignment horizontal="left" vertical="top"/>
      <protection hidden="1"/>
    </xf>
    <xf numFmtId="0" fontId="3" fillId="6" borderId="0" xfId="0" applyFont="1" applyFill="1" applyAlignment="1" applyProtection="1">
      <alignment horizontal="left" vertical="top"/>
      <protection hidden="1"/>
    </xf>
    <xf numFmtId="165" fontId="20" fillId="18" borderId="21" xfId="0" applyNumberFormat="1" applyFont="1" applyFill="1" applyBorder="1"/>
    <xf numFmtId="0" fontId="4" fillId="6" borderId="12" xfId="0" applyFont="1" applyFill="1" applyBorder="1"/>
    <xf numFmtId="0" fontId="20" fillId="6" borderId="18" xfId="0" applyFont="1" applyFill="1" applyBorder="1"/>
    <xf numFmtId="165" fontId="20" fillId="6" borderId="18" xfId="0" applyNumberFormat="1" applyFont="1" applyFill="1" applyBorder="1"/>
    <xf numFmtId="165" fontId="20" fillId="6" borderId="13" xfId="0" applyNumberFormat="1" applyFont="1" applyFill="1" applyBorder="1"/>
    <xf numFmtId="14" fontId="20" fillId="7" borderId="3" xfId="0" applyNumberFormat="1" applyFont="1" applyFill="1" applyBorder="1"/>
    <xf numFmtId="0" fontId="3" fillId="7" borderId="1" xfId="0" applyFont="1" applyFill="1" applyBorder="1"/>
    <xf numFmtId="4" fontId="34" fillId="16" borderId="59" xfId="0" applyNumberFormat="1" applyFont="1" applyFill="1" applyBorder="1" applyAlignment="1" applyProtection="1">
      <alignment horizontal="left"/>
      <protection hidden="1"/>
    </xf>
    <xf numFmtId="4" fontId="34" fillId="16" borderId="61" xfId="0" applyNumberFormat="1" applyFont="1" applyFill="1" applyBorder="1" applyAlignment="1" applyProtection="1">
      <alignment horizontal="left"/>
      <protection hidden="1"/>
    </xf>
    <xf numFmtId="0" fontId="31" fillId="6" borderId="1" xfId="0" applyFont="1" applyFill="1" applyBorder="1"/>
    <xf numFmtId="181" fontId="40" fillId="16" borderId="9" xfId="0" applyNumberFormat="1" applyFont="1" applyFill="1" applyBorder="1" applyAlignment="1">
      <alignment horizontal="center"/>
    </xf>
    <xf numFmtId="14" fontId="141" fillId="6" borderId="0" xfId="0" applyNumberFormat="1" applyFont="1" applyFill="1"/>
    <xf numFmtId="14" fontId="35" fillId="12" borderId="12" xfId="0" applyNumberFormat="1" applyFont="1" applyFill="1" applyBorder="1" applyAlignment="1" applyProtection="1">
      <alignment vertical="center"/>
      <protection locked="0"/>
    </xf>
    <xf numFmtId="10" fontId="30" fillId="6" borderId="0" xfId="3" applyNumberFormat="1" applyFont="1" applyFill="1" applyBorder="1" applyAlignment="1" applyProtection="1">
      <alignment horizontal="left"/>
    </xf>
    <xf numFmtId="165" fontId="20" fillId="17" borderId="20" xfId="0" applyNumberFormat="1" applyFont="1" applyFill="1" applyBorder="1" applyProtection="1">
      <protection locked="0"/>
    </xf>
    <xf numFmtId="0" fontId="20" fillId="0" borderId="36" xfId="0" applyFont="1" applyBorder="1" applyAlignment="1">
      <alignment horizontal="center" wrapText="1"/>
    </xf>
    <xf numFmtId="14" fontId="34" fillId="12" borderId="33" xfId="0" applyNumberFormat="1" applyFont="1" applyFill="1" applyBorder="1" applyProtection="1">
      <protection locked="0"/>
    </xf>
    <xf numFmtId="2" fontId="34" fillId="12" borderId="33" xfId="0" applyNumberFormat="1" applyFont="1" applyFill="1" applyBorder="1" applyProtection="1">
      <protection locked="0"/>
    </xf>
    <xf numFmtId="0" fontId="2" fillId="8" borderId="0" xfId="0" applyFont="1" applyFill="1" applyAlignment="1">
      <alignment horizontal="center"/>
    </xf>
    <xf numFmtId="0" fontId="2" fillId="8" borderId="0" xfId="0" applyFont="1" applyFill="1"/>
    <xf numFmtId="14" fontId="2" fillId="0" borderId="20" xfId="0" applyNumberFormat="1" applyFont="1" applyBorder="1" applyAlignment="1">
      <alignment horizontal="center" vertical="top"/>
    </xf>
    <xf numFmtId="0" fontId="2" fillId="0" borderId="119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2" fillId="0" borderId="117" xfId="0" applyFont="1" applyBorder="1" applyAlignment="1">
      <alignment vertical="top" wrapText="1"/>
    </xf>
    <xf numFmtId="0" fontId="2" fillId="0" borderId="118" xfId="0" applyFont="1" applyBorder="1" applyAlignment="1">
      <alignment vertical="top" wrapText="1"/>
    </xf>
    <xf numFmtId="0" fontId="2" fillId="0" borderId="117" xfId="0" applyFont="1" applyBorder="1" applyAlignment="1">
      <alignment vertical="top"/>
    </xf>
    <xf numFmtId="0" fontId="2" fillId="0" borderId="119" xfId="0" applyFont="1" applyBorder="1" applyAlignment="1">
      <alignment vertical="top"/>
    </xf>
    <xf numFmtId="0" fontId="2" fillId="0" borderId="124" xfId="0" applyFont="1" applyBorder="1" applyAlignment="1">
      <alignment vertical="top" wrapText="1"/>
    </xf>
    <xf numFmtId="0" fontId="2" fillId="0" borderId="125" xfId="0" applyFont="1" applyBorder="1" applyAlignment="1">
      <alignment vertical="top" wrapText="1"/>
    </xf>
    <xf numFmtId="0" fontId="2" fillId="0" borderId="126" xfId="0" applyFont="1" applyBorder="1" applyAlignment="1">
      <alignment vertical="top" wrapText="1"/>
    </xf>
    <xf numFmtId="0" fontId="2" fillId="0" borderId="127" xfId="0" applyFont="1" applyBorder="1" applyAlignment="1">
      <alignment vertical="top" wrapText="1"/>
    </xf>
    <xf numFmtId="0" fontId="2" fillId="0" borderId="127" xfId="0" applyFont="1" applyBorder="1" applyAlignment="1">
      <alignment vertical="top"/>
    </xf>
    <xf numFmtId="0" fontId="2" fillId="0" borderId="126" xfId="0" applyFont="1" applyBorder="1" applyAlignment="1">
      <alignment vertical="top"/>
    </xf>
    <xf numFmtId="0" fontId="2" fillId="0" borderId="19" xfId="0" applyFont="1" applyBorder="1" applyAlignment="1">
      <alignment horizontal="center" vertical="top"/>
    </xf>
    <xf numFmtId="0" fontId="2" fillId="0" borderId="21" xfId="0" applyFont="1" applyBorder="1" applyAlignment="1">
      <alignment horizontal="center" vertical="top"/>
    </xf>
    <xf numFmtId="0" fontId="99" fillId="0" borderId="0" xfId="0" applyFont="1"/>
    <xf numFmtId="0" fontId="140" fillId="0" borderId="0" xfId="0" applyFont="1"/>
    <xf numFmtId="0" fontId="39" fillId="0" borderId="0" xfId="0" applyFont="1" applyAlignment="1" applyProtection="1">
      <alignment horizontal="center" vertical="center"/>
      <protection hidden="1"/>
    </xf>
    <xf numFmtId="0" fontId="5" fillId="0" borderId="0" xfId="0" applyFont="1"/>
    <xf numFmtId="0" fontId="31" fillId="22" borderId="1" xfId="0" applyFont="1" applyFill="1" applyBorder="1" applyAlignment="1">
      <alignment horizontal="center" vertical="center" wrapText="1"/>
    </xf>
    <xf numFmtId="0" fontId="31" fillId="22" borderId="2" xfId="0" applyFont="1" applyFill="1" applyBorder="1" applyAlignment="1">
      <alignment horizontal="center" vertical="center" wrapText="1"/>
    </xf>
    <xf numFmtId="0" fontId="31" fillId="22" borderId="3" xfId="0" applyFont="1" applyFill="1" applyBorder="1" applyAlignment="1">
      <alignment horizontal="center" vertical="center" wrapText="1"/>
    </xf>
    <xf numFmtId="0" fontId="31" fillId="22" borderId="6" xfId="0" applyFont="1" applyFill="1" applyBorder="1" applyAlignment="1">
      <alignment horizontal="center" vertical="center" wrapText="1"/>
    </xf>
    <xf numFmtId="0" fontId="31" fillId="22" borderId="7" xfId="0" applyFont="1" applyFill="1" applyBorder="1" applyAlignment="1">
      <alignment horizontal="center" vertical="center" wrapText="1"/>
    </xf>
    <xf numFmtId="0" fontId="31" fillId="22" borderId="8" xfId="0" applyFont="1" applyFill="1" applyBorder="1" applyAlignment="1">
      <alignment horizontal="center" vertical="center" wrapText="1"/>
    </xf>
    <xf numFmtId="49" fontId="40" fillId="4" borderId="7" xfId="0" applyNumberFormat="1" applyFont="1" applyFill="1" applyBorder="1" applyAlignment="1" applyProtection="1">
      <alignment horizontal="left"/>
      <protection locked="0"/>
    </xf>
    <xf numFmtId="49" fontId="0" fillId="0" borderId="7" xfId="0" applyNumberFormat="1" applyBorder="1" applyAlignment="1" applyProtection="1">
      <alignment horizontal="left"/>
      <protection locked="0"/>
    </xf>
    <xf numFmtId="0" fontId="0" fillId="0" borderId="7" xfId="0" applyBorder="1" applyProtection="1">
      <protection locked="0"/>
    </xf>
    <xf numFmtId="49" fontId="40" fillId="4" borderId="7" xfId="0" applyNumberFormat="1" applyFont="1" applyFill="1" applyBorder="1" applyProtection="1">
      <protection locked="0"/>
    </xf>
    <xf numFmtId="49" fontId="0" fillId="0" borderId="7" xfId="0" applyNumberFormat="1" applyBorder="1" applyProtection="1">
      <protection locked="0"/>
    </xf>
    <xf numFmtId="0" fontId="40" fillId="4" borderId="7" xfId="0" applyFont="1" applyFill="1" applyBorder="1" applyProtection="1">
      <protection locked="0"/>
    </xf>
    <xf numFmtId="49" fontId="42" fillId="4" borderId="7" xfId="1" applyNumberFormat="1" applyFill="1" applyBorder="1" applyAlignment="1" applyProtection="1">
      <alignment horizontal="left"/>
      <protection locked="0"/>
    </xf>
    <xf numFmtId="49" fontId="42" fillId="4" borderId="7" xfId="1" applyNumberFormat="1" applyFill="1" applyBorder="1" applyAlignment="1" applyProtection="1">
      <protection locked="0"/>
    </xf>
    <xf numFmtId="0" fontId="40" fillId="4" borderId="7" xfId="0" applyFont="1" applyFill="1" applyBorder="1" applyAlignment="1" applyProtection="1">
      <alignment vertical="top"/>
      <protection locked="0"/>
    </xf>
    <xf numFmtId="0" fontId="28" fillId="0" borderId="0" xfId="0" applyFont="1" applyAlignment="1">
      <alignment horizontal="center"/>
    </xf>
    <xf numFmtId="0" fontId="42" fillId="5" borderId="9" xfId="1" applyFill="1" applyBorder="1" applyAlignment="1" applyProtection="1">
      <alignment horizontal="center" wrapText="1"/>
    </xf>
    <xf numFmtId="0" fontId="42" fillId="0" borderId="10" xfId="1" applyBorder="1" applyAlignment="1" applyProtection="1"/>
    <xf numFmtId="0" fontId="42" fillId="0" borderId="11" xfId="1" applyBorder="1" applyAlignment="1" applyProtection="1"/>
    <xf numFmtId="0" fontId="28" fillId="33" borderId="7" xfId="0" applyFont="1" applyFill="1" applyBorder="1" applyAlignment="1" applyProtection="1">
      <alignment horizontal="center"/>
      <protection locked="0"/>
    </xf>
    <xf numFmtId="0" fontId="32" fillId="2" borderId="1" xfId="0" applyFont="1" applyFill="1" applyBorder="1" applyAlignment="1" applyProtection="1">
      <alignment horizontal="center" wrapText="1"/>
      <protection hidden="1"/>
    </xf>
    <xf numFmtId="0" fontId="32" fillId="2" borderId="2" xfId="0" applyFont="1" applyFill="1" applyBorder="1" applyAlignment="1" applyProtection="1">
      <alignment horizontal="center" wrapText="1"/>
      <protection hidden="1"/>
    </xf>
    <xf numFmtId="0" fontId="28" fillId="3" borderId="12" xfId="0" applyFont="1" applyFill="1" applyBorder="1" applyAlignment="1" applyProtection="1">
      <alignment horizontal="center"/>
      <protection locked="0"/>
    </xf>
    <xf numFmtId="0" fontId="28" fillId="3" borderId="13" xfId="0" applyFont="1" applyFill="1" applyBorder="1" applyAlignment="1" applyProtection="1">
      <alignment horizontal="center"/>
      <protection locked="0"/>
    </xf>
    <xf numFmtId="0" fontId="32" fillId="2" borderId="4" xfId="0" applyFont="1" applyFill="1" applyBorder="1" applyAlignment="1" applyProtection="1">
      <alignment horizontal="center"/>
      <protection hidden="1"/>
    </xf>
    <xf numFmtId="0" fontId="32" fillId="2" borderId="0" xfId="0" applyFont="1" applyFill="1" applyAlignment="1" applyProtection="1">
      <alignment horizontal="center"/>
      <protection hidden="1"/>
    </xf>
    <xf numFmtId="0" fontId="32" fillId="2" borderId="5" xfId="0" applyFont="1" applyFill="1" applyBorder="1" applyAlignment="1" applyProtection="1">
      <alignment horizontal="center"/>
      <protection hidden="1"/>
    </xf>
    <xf numFmtId="0" fontId="24" fillId="3" borderId="9" xfId="0" applyFont="1" applyFill="1" applyBorder="1" applyAlignment="1" applyProtection="1">
      <alignment horizontal="center"/>
      <protection locked="0"/>
    </xf>
    <xf numFmtId="0" fontId="28" fillId="3" borderId="10" xfId="0" applyFont="1" applyFill="1" applyBorder="1" applyAlignment="1" applyProtection="1">
      <alignment horizontal="center"/>
      <protection locked="0"/>
    </xf>
    <xf numFmtId="0" fontId="28" fillId="3" borderId="11" xfId="0" applyFont="1" applyFill="1" applyBorder="1" applyAlignment="1" applyProtection="1">
      <alignment horizontal="center"/>
      <protection locked="0"/>
    </xf>
    <xf numFmtId="14" fontId="123" fillId="0" borderId="1" xfId="0" applyNumberFormat="1" applyFont="1" applyBorder="1" applyAlignment="1" applyProtection="1">
      <alignment horizontal="center"/>
      <protection hidden="1"/>
    </xf>
    <xf numFmtId="0" fontId="123" fillId="0" borderId="2" xfId="0" applyFont="1" applyBorder="1" applyAlignment="1">
      <alignment horizontal="center"/>
    </xf>
    <xf numFmtId="180" fontId="28" fillId="3" borderId="12" xfId="0" applyNumberFormat="1" applyFont="1" applyFill="1" applyBorder="1" applyAlignment="1" applyProtection="1">
      <alignment horizontal="center"/>
      <protection locked="0"/>
    </xf>
    <xf numFmtId="180" fontId="28" fillId="3" borderId="13" xfId="0" applyNumberFormat="1" applyFont="1" applyFill="1" applyBorder="1" applyAlignment="1" applyProtection="1">
      <alignment horizontal="center"/>
      <protection locked="0"/>
    </xf>
    <xf numFmtId="0" fontId="36" fillId="0" borderId="7" xfId="0" applyFont="1" applyBorder="1" applyAlignment="1">
      <alignment horizontal="left" wrapText="1"/>
    </xf>
    <xf numFmtId="0" fontId="0" fillId="8" borderId="0" xfId="0" applyFill="1" applyAlignment="1">
      <alignment horizontal="left" wrapText="1"/>
    </xf>
    <xf numFmtId="44" fontId="34" fillId="2" borderId="70" xfId="2" applyFont="1" applyFill="1" applyBorder="1" applyAlignment="1" applyProtection="1">
      <alignment horizontal="center"/>
    </xf>
    <xf numFmtId="44" fontId="34" fillId="2" borderId="64" xfId="2" applyFont="1" applyFill="1" applyBorder="1" applyAlignment="1" applyProtection="1">
      <alignment horizontal="center"/>
    </xf>
    <xf numFmtId="44" fontId="34" fillId="2" borderId="65" xfId="2" applyFont="1" applyFill="1" applyBorder="1" applyAlignment="1" applyProtection="1">
      <alignment horizontal="center"/>
    </xf>
    <xf numFmtId="0" fontId="31" fillId="2" borderId="1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31" fillId="2" borderId="4" xfId="0" applyFont="1" applyFill="1" applyBorder="1" applyAlignment="1">
      <alignment horizontal="center"/>
    </xf>
    <xf numFmtId="0" fontId="31" fillId="2" borderId="0" xfId="0" applyFont="1" applyFill="1" applyAlignment="1">
      <alignment horizontal="center"/>
    </xf>
    <xf numFmtId="44" fontId="34" fillId="2" borderId="70" xfId="2" applyFont="1" applyFill="1" applyBorder="1" applyAlignment="1" applyProtection="1">
      <alignment horizontal="left"/>
    </xf>
    <xf numFmtId="44" fontId="34" fillId="2" borderId="64" xfId="2" applyFont="1" applyFill="1" applyBorder="1" applyAlignment="1" applyProtection="1">
      <alignment horizontal="left"/>
    </xf>
    <xf numFmtId="44" fontId="34" fillId="2" borderId="65" xfId="2" applyFont="1" applyFill="1" applyBorder="1" applyAlignment="1" applyProtection="1">
      <alignment horizontal="left"/>
    </xf>
    <xf numFmtId="0" fontId="31" fillId="2" borderId="69" xfId="0" applyFont="1" applyFill="1" applyBorder="1" applyAlignment="1">
      <alignment horizontal="center"/>
    </xf>
    <xf numFmtId="0" fontId="31" fillId="2" borderId="64" xfId="0" applyFont="1" applyFill="1" applyBorder="1" applyAlignment="1">
      <alignment horizontal="center"/>
    </xf>
    <xf numFmtId="0" fontId="31" fillId="2" borderId="65" xfId="0" applyFont="1" applyFill="1" applyBorder="1" applyAlignment="1">
      <alignment horizontal="center"/>
    </xf>
    <xf numFmtId="0" fontId="0" fillId="6" borderId="12" xfId="0" applyFill="1" applyBorder="1" applyAlignment="1">
      <alignment horizontal="left" wrapText="1"/>
    </xf>
    <xf numFmtId="0" fontId="0" fillId="6" borderId="13" xfId="0" applyFill="1" applyBorder="1" applyAlignment="1">
      <alignment horizontal="left" wrapText="1"/>
    </xf>
    <xf numFmtId="0" fontId="0" fillId="2" borderId="2" xfId="0" applyFill="1" applyBorder="1" applyAlignment="1">
      <alignment horizontal="center"/>
    </xf>
    <xf numFmtId="14" fontId="0" fillId="2" borderId="7" xfId="0" applyNumberFormat="1" applyFill="1" applyBorder="1" applyAlignment="1">
      <alignment horizontal="center"/>
    </xf>
    <xf numFmtId="0" fontId="31" fillId="2" borderId="12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17" borderId="1" xfId="0" applyFill="1" applyBorder="1" applyAlignment="1" applyProtection="1">
      <alignment horizontal="left" vertical="top"/>
      <protection locked="0"/>
    </xf>
    <xf numFmtId="0" fontId="0" fillId="17" borderId="2" xfId="0" applyFill="1" applyBorder="1" applyAlignment="1" applyProtection="1">
      <alignment horizontal="left" vertical="top"/>
      <protection locked="0"/>
    </xf>
    <xf numFmtId="0" fontId="0" fillId="17" borderId="3" xfId="0" applyFill="1" applyBorder="1" applyAlignment="1" applyProtection="1">
      <alignment horizontal="left" vertical="top"/>
      <protection locked="0"/>
    </xf>
    <xf numFmtId="0" fontId="0" fillId="17" borderId="4" xfId="0" applyFill="1" applyBorder="1" applyAlignment="1" applyProtection="1">
      <alignment horizontal="left" vertical="top"/>
      <protection locked="0"/>
    </xf>
    <xf numFmtId="0" fontId="0" fillId="17" borderId="0" xfId="0" applyFill="1" applyAlignment="1" applyProtection="1">
      <alignment horizontal="left" vertical="top"/>
      <protection locked="0"/>
    </xf>
    <xf numFmtId="0" fontId="0" fillId="17" borderId="5" xfId="0" applyFill="1" applyBorder="1" applyAlignment="1" applyProtection="1">
      <alignment horizontal="left" vertical="top"/>
      <protection locked="0"/>
    </xf>
    <xf numFmtId="0" fontId="0" fillId="17" borderId="6" xfId="0" applyFill="1" applyBorder="1" applyAlignment="1" applyProtection="1">
      <alignment horizontal="left" vertical="top"/>
      <protection locked="0"/>
    </xf>
    <xf numFmtId="0" fontId="0" fillId="17" borderId="7" xfId="0" applyFill="1" applyBorder="1" applyAlignment="1" applyProtection="1">
      <alignment horizontal="left" vertical="top"/>
      <protection locked="0"/>
    </xf>
    <xf numFmtId="0" fontId="0" fillId="17" borderId="8" xfId="0" applyFill="1" applyBorder="1" applyAlignment="1" applyProtection="1">
      <alignment horizontal="left" vertical="top"/>
      <protection locked="0"/>
    </xf>
    <xf numFmtId="0" fontId="0" fillId="2" borderId="12" xfId="0" applyFill="1" applyBorder="1" applyAlignment="1">
      <alignment horizontal="center" vertical="top" wrapText="1"/>
    </xf>
    <xf numFmtId="0" fontId="0" fillId="2" borderId="18" xfId="0" applyFill="1" applyBorder="1" applyAlignment="1">
      <alignment horizontal="center" vertical="top" wrapText="1"/>
    </xf>
    <xf numFmtId="0" fontId="0" fillId="2" borderId="13" xfId="0" applyFill="1" applyBorder="1" applyAlignment="1">
      <alignment horizontal="center" vertical="top" wrapText="1"/>
    </xf>
    <xf numFmtId="0" fontId="0" fillId="2" borderId="12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4" fontId="0" fillId="33" borderId="12" xfId="0" applyNumberFormat="1" applyFill="1" applyBorder="1" applyAlignment="1" applyProtection="1">
      <alignment horizontal="center"/>
      <protection locked="0"/>
    </xf>
    <xf numFmtId="14" fontId="0" fillId="33" borderId="13" xfId="0" applyNumberFormat="1" applyFill="1" applyBorder="1" applyAlignment="1" applyProtection="1">
      <alignment horizontal="center"/>
      <protection locked="0"/>
    </xf>
    <xf numFmtId="0" fontId="13" fillId="17" borderId="1" xfId="0" applyFont="1" applyFill="1" applyBorder="1" applyAlignment="1" applyProtection="1">
      <alignment horizontal="left" vertical="top"/>
      <protection locked="0"/>
    </xf>
    <xf numFmtId="0" fontId="14" fillId="17" borderId="2" xfId="0" applyFont="1" applyFill="1" applyBorder="1" applyAlignment="1" applyProtection="1">
      <alignment horizontal="left" vertical="top"/>
      <protection locked="0"/>
    </xf>
    <xf numFmtId="0" fontId="14" fillId="17" borderId="3" xfId="0" applyFont="1" applyFill="1" applyBorder="1" applyAlignment="1" applyProtection="1">
      <alignment horizontal="left" vertical="top"/>
      <protection locked="0"/>
    </xf>
    <xf numFmtId="0" fontId="14" fillId="17" borderId="4" xfId="0" applyFont="1" applyFill="1" applyBorder="1" applyAlignment="1" applyProtection="1">
      <alignment horizontal="left" vertical="top"/>
      <protection locked="0"/>
    </xf>
    <xf numFmtId="0" fontId="14" fillId="17" borderId="0" xfId="0" applyFont="1" applyFill="1" applyAlignment="1" applyProtection="1">
      <alignment horizontal="left" vertical="top"/>
      <protection locked="0"/>
    </xf>
    <xf numFmtId="0" fontId="14" fillId="17" borderId="5" xfId="0" applyFont="1" applyFill="1" applyBorder="1" applyAlignment="1" applyProtection="1">
      <alignment horizontal="left" vertical="top"/>
      <protection locked="0"/>
    </xf>
    <xf numFmtId="0" fontId="14" fillId="17" borderId="6" xfId="0" applyFont="1" applyFill="1" applyBorder="1" applyAlignment="1" applyProtection="1">
      <alignment horizontal="left" vertical="top"/>
      <protection locked="0"/>
    </xf>
    <xf numFmtId="0" fontId="14" fillId="17" borderId="7" xfId="0" applyFont="1" applyFill="1" applyBorder="1" applyAlignment="1" applyProtection="1">
      <alignment horizontal="left" vertical="top"/>
      <protection locked="0"/>
    </xf>
    <xf numFmtId="0" fontId="14" fillId="17" borderId="8" xfId="0" applyFont="1" applyFill="1" applyBorder="1" applyAlignment="1" applyProtection="1">
      <alignment horizontal="left" vertical="top"/>
      <protection locked="0"/>
    </xf>
    <xf numFmtId="0" fontId="0" fillId="17" borderId="1" xfId="0" applyFill="1" applyBorder="1" applyAlignment="1" applyProtection="1">
      <alignment horizontal="left" vertical="top" wrapText="1"/>
      <protection locked="0"/>
    </xf>
    <xf numFmtId="0" fontId="0" fillId="17" borderId="2" xfId="0" applyFill="1" applyBorder="1" applyAlignment="1" applyProtection="1">
      <alignment horizontal="left" vertical="top" wrapText="1"/>
      <protection locked="0"/>
    </xf>
    <xf numFmtId="0" fontId="0" fillId="17" borderId="3" xfId="0" applyFill="1" applyBorder="1" applyAlignment="1" applyProtection="1">
      <alignment horizontal="left" vertical="top" wrapText="1"/>
      <protection locked="0"/>
    </xf>
    <xf numFmtId="0" fontId="0" fillId="17" borderId="4" xfId="0" applyFill="1" applyBorder="1" applyAlignment="1" applyProtection="1">
      <alignment horizontal="left" vertical="top" wrapText="1"/>
      <protection locked="0"/>
    </xf>
    <xf numFmtId="0" fontId="0" fillId="17" borderId="0" xfId="0" applyFill="1" applyAlignment="1" applyProtection="1">
      <alignment horizontal="left" vertical="top" wrapText="1"/>
      <protection locked="0"/>
    </xf>
    <xf numFmtId="0" fontId="0" fillId="17" borderId="5" xfId="0" applyFill="1" applyBorder="1" applyAlignment="1" applyProtection="1">
      <alignment horizontal="left" vertical="top" wrapText="1"/>
      <protection locked="0"/>
    </xf>
    <xf numFmtId="0" fontId="0" fillId="17" borderId="6" xfId="0" applyFill="1" applyBorder="1" applyAlignment="1" applyProtection="1">
      <alignment horizontal="left" vertical="top" wrapText="1"/>
      <protection locked="0"/>
    </xf>
    <xf numFmtId="0" fontId="0" fillId="17" borderId="7" xfId="0" applyFill="1" applyBorder="1" applyAlignment="1" applyProtection="1">
      <alignment horizontal="left" vertical="top" wrapText="1"/>
      <protection locked="0"/>
    </xf>
    <xf numFmtId="0" fontId="0" fillId="17" borderId="8" xfId="0" applyFill="1" applyBorder="1" applyAlignment="1" applyProtection="1">
      <alignment horizontal="left" vertical="top" wrapText="1"/>
      <protection locked="0"/>
    </xf>
    <xf numFmtId="0" fontId="71" fillId="2" borderId="18" xfId="0" applyFont="1" applyFill="1" applyBorder="1" applyAlignment="1">
      <alignment horizontal="center"/>
    </xf>
    <xf numFmtId="0" fontId="71" fillId="2" borderId="13" xfId="0" applyFont="1" applyFill="1" applyBorder="1" applyAlignment="1">
      <alignment horizontal="center"/>
    </xf>
    <xf numFmtId="185" fontId="49" fillId="16" borderId="12" xfId="0" applyNumberFormat="1" applyFont="1" applyFill="1" applyBorder="1" applyAlignment="1">
      <alignment horizontal="center"/>
    </xf>
    <xf numFmtId="185" fontId="49" fillId="16" borderId="18" xfId="0" applyNumberFormat="1" applyFont="1" applyFill="1" applyBorder="1" applyAlignment="1">
      <alignment horizontal="center"/>
    </xf>
    <xf numFmtId="185" fontId="49" fillId="16" borderId="13" xfId="0" applyNumberFormat="1" applyFont="1" applyFill="1" applyBorder="1" applyAlignment="1">
      <alignment horizontal="center"/>
    </xf>
    <xf numFmtId="0" fontId="34" fillId="18" borderId="9" xfId="0" applyFont="1" applyFill="1" applyBorder="1" applyAlignment="1">
      <alignment horizontal="right"/>
    </xf>
    <xf numFmtId="0" fontId="34" fillId="18" borderId="10" xfId="0" applyFont="1" applyFill="1" applyBorder="1" applyAlignment="1">
      <alignment horizontal="right"/>
    </xf>
    <xf numFmtId="0" fontId="34" fillId="18" borderId="11" xfId="0" applyFont="1" applyFill="1" applyBorder="1" applyAlignment="1">
      <alignment horizontal="right"/>
    </xf>
    <xf numFmtId="185" fontId="39" fillId="16" borderId="12" xfId="0" applyNumberFormat="1" applyFont="1" applyFill="1" applyBorder="1" applyAlignment="1">
      <alignment horizontal="center"/>
    </xf>
    <xf numFmtId="185" fontId="39" fillId="16" borderId="18" xfId="0" applyNumberFormat="1" applyFont="1" applyFill="1" applyBorder="1" applyAlignment="1">
      <alignment horizontal="center"/>
    </xf>
    <xf numFmtId="185" fontId="39" fillId="16" borderId="13" xfId="0" applyNumberFormat="1" applyFont="1" applyFill="1" applyBorder="1" applyAlignment="1">
      <alignment horizontal="center"/>
    </xf>
    <xf numFmtId="185" fontId="44" fillId="16" borderId="12" xfId="0" applyNumberFormat="1" applyFont="1" applyFill="1" applyBorder="1" applyAlignment="1">
      <alignment horizontal="center"/>
    </xf>
    <xf numFmtId="185" fontId="44" fillId="16" borderId="18" xfId="0" applyNumberFormat="1" applyFont="1" applyFill="1" applyBorder="1" applyAlignment="1">
      <alignment horizontal="center"/>
    </xf>
    <xf numFmtId="185" fontId="44" fillId="16" borderId="13" xfId="0" applyNumberFormat="1" applyFont="1" applyFill="1" applyBorder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114" fillId="6" borderId="7" xfId="0" applyFont="1" applyFill="1" applyBorder="1" applyAlignment="1">
      <alignment horizontal="left"/>
    </xf>
    <xf numFmtId="0" fontId="114" fillId="6" borderId="107" xfId="0" applyFont="1" applyFill="1" applyBorder="1" applyAlignment="1">
      <alignment horizontal="left"/>
    </xf>
    <xf numFmtId="0" fontId="34" fillId="18" borderId="9" xfId="0" applyFont="1" applyFill="1" applyBorder="1" applyAlignment="1">
      <alignment horizontal="center"/>
    </xf>
    <xf numFmtId="0" fontId="34" fillId="18" borderId="10" xfId="0" applyFont="1" applyFill="1" applyBorder="1" applyAlignment="1">
      <alignment horizontal="center"/>
    </xf>
    <xf numFmtId="0" fontId="34" fillId="18" borderId="11" xfId="0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20" fillId="6" borderId="3" xfId="0" applyFont="1" applyFill="1" applyBorder="1" applyAlignment="1">
      <alignment horizontal="center"/>
    </xf>
    <xf numFmtId="0" fontId="20" fillId="6" borderId="4" xfId="0" applyFont="1" applyFill="1" applyBorder="1" applyAlignment="1">
      <alignment horizontal="center"/>
    </xf>
    <xf numFmtId="0" fontId="20" fillId="6" borderId="0" xfId="0" applyFont="1" applyFill="1" applyAlignment="1">
      <alignment horizontal="center"/>
    </xf>
    <xf numFmtId="0" fontId="20" fillId="6" borderId="5" xfId="0" applyFont="1" applyFill="1" applyBorder="1" applyAlignment="1">
      <alignment horizontal="center"/>
    </xf>
    <xf numFmtId="0" fontId="20" fillId="6" borderId="100" xfId="0" applyFont="1" applyFill="1" applyBorder="1" applyAlignment="1">
      <alignment horizontal="center"/>
    </xf>
    <xf numFmtId="0" fontId="20" fillId="6" borderId="62" xfId="0" applyFont="1" applyFill="1" applyBorder="1" applyAlignment="1">
      <alignment horizontal="center"/>
    </xf>
    <xf numFmtId="0" fontId="20" fillId="6" borderId="99" xfId="0" applyFont="1" applyFill="1" applyBorder="1" applyAlignment="1">
      <alignment horizontal="center"/>
    </xf>
    <xf numFmtId="0" fontId="35" fillId="21" borderId="92" xfId="0" applyFont="1" applyFill="1" applyBorder="1" applyAlignment="1">
      <alignment horizontal="center" vertical="center" wrapText="1"/>
    </xf>
    <xf numFmtId="0" fontId="35" fillId="21" borderId="97" xfId="0" applyFont="1" applyFill="1" applyBorder="1" applyAlignment="1">
      <alignment horizontal="center" vertical="center" wrapText="1"/>
    </xf>
    <xf numFmtId="0" fontId="35" fillId="19" borderId="81" xfId="0" applyFont="1" applyFill="1" applyBorder="1" applyAlignment="1">
      <alignment horizontal="center" vertical="top" wrapText="1"/>
    </xf>
    <xf numFmtId="0" fontId="35" fillId="19" borderId="98" xfId="0" applyFont="1" applyFill="1" applyBorder="1" applyAlignment="1">
      <alignment horizontal="center" vertical="top" wrapText="1"/>
    </xf>
    <xf numFmtId="0" fontId="35" fillId="19" borderId="3" xfId="0" applyFont="1" applyFill="1" applyBorder="1" applyAlignment="1">
      <alignment horizontal="center" vertical="top" wrapText="1"/>
    </xf>
    <xf numFmtId="0" fontId="35" fillId="19" borderId="99" xfId="0" applyFont="1" applyFill="1" applyBorder="1" applyAlignment="1">
      <alignment horizontal="center" vertical="top" wrapText="1"/>
    </xf>
    <xf numFmtId="0" fontId="35" fillId="19" borderId="6" xfId="0" applyFont="1" applyFill="1" applyBorder="1" applyAlignment="1">
      <alignment horizontal="center" vertical="top" wrapText="1"/>
    </xf>
    <xf numFmtId="0" fontId="35" fillId="19" borderId="8" xfId="0" applyFont="1" applyFill="1" applyBorder="1" applyAlignment="1">
      <alignment horizontal="center" vertical="top" wrapText="1"/>
    </xf>
    <xf numFmtId="0" fontId="35" fillId="19" borderId="1" xfId="0" applyFont="1" applyFill="1" applyBorder="1" applyAlignment="1">
      <alignment horizontal="center" vertical="top" wrapText="1"/>
    </xf>
    <xf numFmtId="0" fontId="35" fillId="19" borderId="100" xfId="0" applyFont="1" applyFill="1" applyBorder="1" applyAlignment="1">
      <alignment horizontal="center" vertical="top" wrapText="1"/>
    </xf>
    <xf numFmtId="0" fontId="35" fillId="19" borderId="70" xfId="0" applyFont="1" applyFill="1" applyBorder="1" applyAlignment="1">
      <alignment horizontal="center" vertical="center"/>
    </xf>
    <xf numFmtId="0" fontId="35" fillId="19" borderId="64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 wrapText="1"/>
    </xf>
    <xf numFmtId="0" fontId="35" fillId="21" borderId="58" xfId="0" applyFont="1" applyFill="1" applyBorder="1" applyAlignment="1">
      <alignment horizontal="center" vertical="center" wrapText="1"/>
    </xf>
    <xf numFmtId="0" fontId="35" fillId="21" borderId="94" xfId="0" applyFont="1" applyFill="1" applyBorder="1" applyAlignment="1">
      <alignment horizontal="center" vertical="center" wrapText="1"/>
    </xf>
    <xf numFmtId="0" fontId="35" fillId="19" borderId="69" xfId="0" applyFont="1" applyFill="1" applyBorder="1" applyAlignment="1">
      <alignment horizontal="center" vertical="center" wrapText="1"/>
    </xf>
    <xf numFmtId="0" fontId="35" fillId="19" borderId="65" xfId="0" applyFont="1" applyFill="1" applyBorder="1" applyAlignment="1">
      <alignment horizontal="center" vertical="center" wrapText="1"/>
    </xf>
    <xf numFmtId="0" fontId="42" fillId="16" borderId="9" xfId="1" applyFill="1" applyBorder="1" applyAlignment="1" applyProtection="1">
      <alignment horizontal="center"/>
      <protection hidden="1"/>
    </xf>
    <xf numFmtId="0" fontId="42" fillId="16" borderId="10" xfId="1" applyFill="1" applyBorder="1" applyAlignment="1" applyProtection="1">
      <alignment horizontal="center"/>
      <protection hidden="1"/>
    </xf>
    <xf numFmtId="0" fontId="42" fillId="16" borderId="10" xfId="1" applyFill="1" applyBorder="1" applyAlignment="1" applyProtection="1">
      <alignment horizontal="center"/>
    </xf>
    <xf numFmtId="0" fontId="42" fillId="16" borderId="11" xfId="1" applyFill="1" applyBorder="1" applyAlignment="1" applyProtection="1">
      <alignment horizontal="center"/>
    </xf>
    <xf numFmtId="0" fontId="20" fillId="0" borderId="12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10" fontId="20" fillId="29" borderId="112" xfId="3" applyNumberFormat="1" applyFont="1" applyFill="1" applyBorder="1" applyAlignment="1" applyProtection="1">
      <alignment horizontal="center"/>
    </xf>
    <xf numFmtId="10" fontId="20" fillId="29" borderId="105" xfId="3" applyNumberFormat="1" applyFont="1" applyFill="1" applyBorder="1" applyAlignment="1" applyProtection="1">
      <alignment horizontal="center"/>
    </xf>
    <xf numFmtId="10" fontId="20" fillId="29" borderId="106" xfId="3" applyNumberFormat="1" applyFont="1" applyFill="1" applyBorder="1" applyAlignment="1" applyProtection="1">
      <alignment horizontal="center"/>
    </xf>
    <xf numFmtId="10" fontId="20" fillId="29" borderId="23" xfId="3" applyNumberFormat="1" applyFont="1" applyFill="1" applyBorder="1" applyAlignment="1" applyProtection="1">
      <alignment horizontal="center"/>
    </xf>
    <xf numFmtId="183" fontId="62" fillId="31" borderId="9" xfId="0" applyNumberFormat="1" applyFont="1" applyFill="1" applyBorder="1" applyAlignment="1">
      <alignment horizontal="center"/>
    </xf>
    <xf numFmtId="183" fontId="62" fillId="31" borderId="10" xfId="0" applyNumberFormat="1" applyFont="1" applyFill="1" applyBorder="1" applyAlignment="1">
      <alignment horizontal="center"/>
    </xf>
    <xf numFmtId="183" fontId="62" fillId="31" borderId="11" xfId="0" applyNumberFormat="1" applyFont="1" applyFill="1" applyBorder="1" applyAlignment="1">
      <alignment horizontal="center"/>
    </xf>
    <xf numFmtId="184" fontId="102" fillId="24" borderId="12" xfId="2" applyNumberFormat="1" applyFont="1" applyFill="1" applyBorder="1" applyAlignment="1" applyProtection="1">
      <alignment horizontal="center" vertical="center"/>
    </xf>
    <xf numFmtId="184" fontId="102" fillId="24" borderId="13" xfId="2" applyNumberFormat="1" applyFont="1" applyFill="1" applyBorder="1" applyAlignment="1" applyProtection="1">
      <alignment horizontal="center" vertical="center"/>
    </xf>
    <xf numFmtId="182" fontId="34" fillId="22" borderId="9" xfId="2" applyNumberFormat="1" applyFont="1" applyFill="1" applyBorder="1" applyAlignment="1" applyProtection="1">
      <alignment horizontal="center" vertical="center"/>
    </xf>
    <xf numFmtId="182" fontId="34" fillId="22" borderId="11" xfId="2" applyNumberFormat="1" applyFont="1" applyFill="1" applyBorder="1" applyAlignment="1" applyProtection="1">
      <alignment horizontal="center" vertical="center"/>
    </xf>
    <xf numFmtId="0" fontId="20" fillId="16" borderId="77" xfId="0" applyFont="1" applyFill="1" applyBorder="1" applyAlignment="1">
      <alignment horizontal="center"/>
    </xf>
    <xf numFmtId="0" fontId="20" fillId="16" borderId="78" xfId="0" applyFont="1" applyFill="1" applyBorder="1" applyAlignment="1">
      <alignment horizontal="center"/>
    </xf>
    <xf numFmtId="0" fontId="20" fillId="16" borderId="64" xfId="0" applyFont="1" applyFill="1" applyBorder="1" applyAlignment="1">
      <alignment horizontal="center"/>
    </xf>
    <xf numFmtId="0" fontId="20" fillId="16" borderId="65" xfId="0" applyFont="1" applyFill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36" xfId="0" applyFont="1" applyBorder="1" applyAlignment="1">
      <alignment horizontal="center"/>
    </xf>
    <xf numFmtId="0" fontId="20" fillId="0" borderId="110" xfId="0" applyFont="1" applyBorder="1" applyAlignment="1">
      <alignment horizontal="center"/>
    </xf>
    <xf numFmtId="0" fontId="20" fillId="0" borderId="111" xfId="0" applyFont="1" applyBorder="1" applyAlignment="1">
      <alignment horizontal="center"/>
    </xf>
    <xf numFmtId="164" fontId="20" fillId="6" borderId="14" xfId="2" applyNumberFormat="1" applyFont="1" applyFill="1" applyBorder="1" applyAlignment="1" applyProtection="1">
      <alignment horizontal="center" vertical="center"/>
    </xf>
    <xf numFmtId="164" fontId="20" fillId="0" borderId="14" xfId="2" applyNumberFormat="1" applyFont="1" applyBorder="1" applyAlignment="1" applyProtection="1">
      <alignment horizontal="center" vertical="center"/>
    </xf>
    <xf numFmtId="0" fontId="35" fillId="21" borderId="62" xfId="0" applyFont="1" applyFill="1" applyBorder="1" applyAlignment="1">
      <alignment horizontal="right"/>
    </xf>
    <xf numFmtId="14" fontId="35" fillId="12" borderId="12" xfId="0" applyNumberFormat="1" applyFont="1" applyFill="1" applyBorder="1" applyAlignment="1" applyProtection="1">
      <alignment horizontal="left" vertical="center"/>
      <protection locked="0"/>
    </xf>
    <xf numFmtId="14" fontId="35" fillId="12" borderId="18" xfId="0" applyNumberFormat="1" applyFont="1" applyFill="1" applyBorder="1" applyAlignment="1" applyProtection="1">
      <alignment horizontal="left" vertical="center"/>
      <protection locked="0"/>
    </xf>
    <xf numFmtId="14" fontId="35" fillId="12" borderId="13" xfId="0" applyNumberFormat="1" applyFont="1" applyFill="1" applyBorder="1" applyAlignment="1" applyProtection="1">
      <alignment horizontal="left" vertical="center"/>
      <protection locked="0"/>
    </xf>
    <xf numFmtId="1" fontId="35" fillId="21" borderId="58" xfId="0" applyNumberFormat="1" applyFont="1" applyFill="1" applyBorder="1" applyAlignment="1">
      <alignment horizontal="left" vertical="center"/>
    </xf>
    <xf numFmtId="1" fontId="35" fillId="21" borderId="0" xfId="0" applyNumberFormat="1" applyFont="1" applyFill="1" applyAlignment="1">
      <alignment horizontal="left" vertical="center"/>
    </xf>
    <xf numFmtId="0" fontId="35" fillId="7" borderId="61" xfId="17" applyFont="1" applyFill="1" applyBorder="1" applyAlignment="1" applyProtection="1">
      <alignment horizontal="center" vertical="center"/>
    </xf>
    <xf numFmtId="0" fontId="35" fillId="7" borderId="62" xfId="17" applyFont="1" applyFill="1" applyBorder="1" applyAlignment="1" applyProtection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35" fillId="12" borderId="12" xfId="0" applyFont="1" applyFill="1" applyBorder="1" applyAlignment="1" applyProtection="1">
      <alignment horizontal="left" vertical="center"/>
      <protection locked="0"/>
    </xf>
    <xf numFmtId="0" fontId="35" fillId="12" borderId="18" xfId="0" applyFont="1" applyFill="1" applyBorder="1" applyAlignment="1" applyProtection="1">
      <alignment horizontal="left" vertical="center"/>
      <protection locked="0"/>
    </xf>
    <xf numFmtId="0" fontId="35" fillId="12" borderId="13" xfId="0" applyFont="1" applyFill="1" applyBorder="1" applyAlignment="1" applyProtection="1">
      <alignment horizontal="left" vertical="center"/>
      <protection locked="0"/>
    </xf>
    <xf numFmtId="49" fontId="35" fillId="12" borderId="12" xfId="0" applyNumberFormat="1" applyFont="1" applyFill="1" applyBorder="1" applyAlignment="1" applyProtection="1">
      <alignment horizontal="left" vertical="center"/>
      <protection hidden="1"/>
    </xf>
    <xf numFmtId="49" fontId="35" fillId="12" borderId="18" xfId="0" applyNumberFormat="1" applyFont="1" applyFill="1" applyBorder="1" applyAlignment="1" applyProtection="1">
      <alignment horizontal="left" vertical="center"/>
      <protection hidden="1"/>
    </xf>
    <xf numFmtId="49" fontId="35" fillId="12" borderId="13" xfId="0" applyNumberFormat="1" applyFont="1" applyFill="1" applyBorder="1" applyAlignment="1" applyProtection="1">
      <alignment horizontal="left" vertical="center"/>
      <protection hidden="1"/>
    </xf>
    <xf numFmtId="0" fontId="35" fillId="21" borderId="91" xfId="0" applyFont="1" applyFill="1" applyBorder="1" applyAlignment="1">
      <alignment horizontal="center" vertical="center" wrapText="1"/>
    </xf>
    <xf numFmtId="0" fontId="35" fillId="21" borderId="95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35" fillId="21" borderId="5" xfId="0" applyFont="1" applyFill="1" applyBorder="1" applyAlignment="1">
      <alignment horizontal="center" vertical="center" wrapText="1"/>
    </xf>
    <xf numFmtId="0" fontId="35" fillId="21" borderId="93" xfId="0" applyFont="1" applyFill="1" applyBorder="1" applyAlignment="1">
      <alignment horizontal="center" vertical="center" wrapText="1"/>
    </xf>
    <xf numFmtId="0" fontId="35" fillId="21" borderId="19" xfId="0" applyFont="1" applyFill="1" applyBorder="1" applyAlignment="1">
      <alignment horizontal="center" vertical="center" wrapText="1"/>
    </xf>
    <xf numFmtId="0" fontId="35" fillId="21" borderId="21" xfId="0" applyFont="1" applyFill="1" applyBorder="1" applyAlignment="1">
      <alignment horizontal="center" vertical="center" wrapText="1"/>
    </xf>
    <xf numFmtId="0" fontId="35" fillId="21" borderId="71" xfId="0" applyFont="1" applyFill="1" applyBorder="1" applyAlignment="1">
      <alignment horizontal="center" vertical="center" wrapText="1"/>
    </xf>
    <xf numFmtId="0" fontId="35" fillId="21" borderId="4" xfId="0" applyFont="1" applyFill="1" applyBorder="1" applyAlignment="1">
      <alignment horizontal="center" vertical="center" wrapText="1"/>
    </xf>
    <xf numFmtId="0" fontId="35" fillId="21" borderId="6" xfId="0" applyFont="1" applyFill="1" applyBorder="1" applyAlignment="1">
      <alignment horizontal="center" vertical="center" wrapText="1"/>
    </xf>
    <xf numFmtId="0" fontId="35" fillId="19" borderId="101" xfId="0" applyFont="1" applyFill="1" applyBorder="1" applyAlignment="1">
      <alignment horizontal="center" vertical="top" wrapText="1"/>
    </xf>
    <xf numFmtId="0" fontId="35" fillId="21" borderId="12" xfId="0" applyFont="1" applyFill="1" applyBorder="1" applyAlignment="1">
      <alignment horizontal="center" vertical="center" wrapText="1"/>
    </xf>
    <xf numFmtId="0" fontId="35" fillId="21" borderId="13" xfId="0" applyFont="1" applyFill="1" applyBorder="1" applyAlignment="1">
      <alignment horizontal="center" vertical="center" wrapText="1"/>
    </xf>
    <xf numFmtId="0" fontId="40" fillId="16" borderId="2" xfId="0" applyFont="1" applyFill="1" applyBorder="1" applyAlignment="1">
      <alignment horizontal="center"/>
    </xf>
    <xf numFmtId="183" fontId="62" fillId="40" borderId="9" xfId="0" applyNumberFormat="1" applyFont="1" applyFill="1" applyBorder="1" applyAlignment="1">
      <alignment horizontal="center"/>
    </xf>
    <xf numFmtId="183" fontId="62" fillId="40" borderId="10" xfId="0" applyNumberFormat="1" applyFont="1" applyFill="1" applyBorder="1" applyAlignment="1">
      <alignment horizontal="center"/>
    </xf>
    <xf numFmtId="183" fontId="62" fillId="40" borderId="11" xfId="0" applyNumberFormat="1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 wrapText="1"/>
    </xf>
    <xf numFmtId="0" fontId="5" fillId="7" borderId="8" xfId="0" applyFont="1" applyFill="1" applyBorder="1" applyAlignment="1">
      <alignment horizontal="center" wrapText="1"/>
    </xf>
    <xf numFmtId="49" fontId="34" fillId="30" borderId="114" xfId="0" applyNumberFormat="1" applyFont="1" applyFill="1" applyBorder="1" applyAlignment="1" applyProtection="1">
      <alignment horizontal="left"/>
      <protection hidden="1"/>
    </xf>
    <xf numFmtId="49" fontId="34" fillId="30" borderId="18" xfId="0" applyNumberFormat="1" applyFont="1" applyFill="1" applyBorder="1" applyAlignment="1" applyProtection="1">
      <alignment horizontal="left"/>
      <protection hidden="1"/>
    </xf>
    <xf numFmtId="49" fontId="34" fillId="30" borderId="13" xfId="0" applyNumberFormat="1" applyFont="1" applyFill="1" applyBorder="1" applyAlignment="1" applyProtection="1">
      <alignment horizontal="left"/>
      <protection hidden="1"/>
    </xf>
    <xf numFmtId="0" fontId="110" fillId="39" borderId="0" xfId="0" applyFont="1" applyFill="1" applyAlignment="1">
      <alignment horizontal="center" wrapText="1"/>
    </xf>
    <xf numFmtId="0" fontId="120" fillId="16" borderId="9" xfId="0" applyFont="1" applyFill="1" applyBorder="1" applyAlignment="1">
      <alignment horizontal="center"/>
    </xf>
    <xf numFmtId="0" fontId="120" fillId="16" borderId="10" xfId="0" applyFont="1" applyFill="1" applyBorder="1" applyAlignment="1">
      <alignment horizontal="center"/>
    </xf>
    <xf numFmtId="0" fontId="120" fillId="16" borderId="11" xfId="0" applyFont="1" applyFill="1" applyBorder="1" applyAlignment="1">
      <alignment horizontal="center"/>
    </xf>
    <xf numFmtId="2" fontId="20" fillId="0" borderId="19" xfId="0" applyNumberFormat="1" applyFont="1" applyBorder="1" applyAlignment="1">
      <alignment horizontal="center"/>
    </xf>
    <xf numFmtId="2" fontId="20" fillId="0" borderId="20" xfId="0" applyNumberFormat="1" applyFont="1" applyBorder="1" applyAlignment="1">
      <alignment horizontal="center"/>
    </xf>
    <xf numFmtId="0" fontId="109" fillId="12" borderId="31" xfId="0" applyFont="1" applyFill="1" applyBorder="1" applyAlignment="1">
      <alignment horizontal="center" vertical="center" wrapText="1"/>
    </xf>
    <xf numFmtId="0" fontId="109" fillId="12" borderId="0" xfId="0" applyFont="1" applyFill="1" applyAlignment="1">
      <alignment horizontal="center" vertical="center" wrapText="1"/>
    </xf>
    <xf numFmtId="0" fontId="62" fillId="21" borderId="0" xfId="0" applyFont="1" applyFill="1" applyAlignment="1">
      <alignment horizontal="center"/>
    </xf>
    <xf numFmtId="0" fontId="110" fillId="25" borderId="0" xfId="0" applyFont="1" applyFill="1" applyAlignment="1">
      <alignment horizontal="center" wrapText="1"/>
    </xf>
    <xf numFmtId="0" fontId="32" fillId="2" borderId="1" xfId="0" applyFont="1" applyFill="1" applyBorder="1" applyAlignment="1" applyProtection="1">
      <alignment horizontal="center"/>
      <protection hidden="1"/>
    </xf>
    <xf numFmtId="0" fontId="32" fillId="2" borderId="2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0" xfId="0" applyProtection="1">
      <protection hidden="1"/>
    </xf>
    <xf numFmtId="0" fontId="0" fillId="0" borderId="5" xfId="0" applyBorder="1" applyProtection="1">
      <protection hidden="1"/>
    </xf>
    <xf numFmtId="0" fontId="42" fillId="5" borderId="9" xfId="1" applyFill="1" applyBorder="1" applyAlignment="1" applyProtection="1">
      <alignment horizontal="center" wrapText="1"/>
      <protection hidden="1"/>
    </xf>
    <xf numFmtId="0" fontId="42" fillId="0" borderId="10" xfId="1" applyBorder="1" applyAlignment="1" applyProtection="1">
      <protection hidden="1"/>
    </xf>
    <xf numFmtId="0" fontId="42" fillId="0" borderId="11" xfId="1" applyBorder="1" applyAlignment="1" applyProtection="1">
      <protection hidden="1"/>
    </xf>
    <xf numFmtId="0" fontId="33" fillId="2" borderId="4" xfId="0" applyFont="1" applyFill="1" applyBorder="1" applyAlignment="1" applyProtection="1">
      <alignment horizontal="center"/>
      <protection hidden="1"/>
    </xf>
    <xf numFmtId="0" fontId="33" fillId="2" borderId="0" xfId="0" applyFont="1" applyFill="1" applyAlignment="1" applyProtection="1">
      <alignment horizontal="center"/>
      <protection hidden="1"/>
    </xf>
    <xf numFmtId="0" fontId="40" fillId="2" borderId="4" xfId="0" applyFont="1" applyFill="1" applyBorder="1" applyAlignment="1" applyProtection="1">
      <alignment horizontal="center"/>
      <protection hidden="1"/>
    </xf>
    <xf numFmtId="0" fontId="40" fillId="2" borderId="0" xfId="0" applyFont="1" applyFill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23" fillId="0" borderId="5" xfId="0" applyFont="1" applyBorder="1" applyProtection="1">
      <protection hidden="1"/>
    </xf>
    <xf numFmtId="0" fontId="62" fillId="2" borderId="1" xfId="0" applyFont="1" applyFill="1" applyBorder="1" applyAlignment="1">
      <alignment horizontal="center"/>
    </xf>
    <xf numFmtId="0" fontId="62" fillId="2" borderId="2" xfId="0" applyFont="1" applyFill="1" applyBorder="1" applyAlignment="1">
      <alignment horizontal="center"/>
    </xf>
    <xf numFmtId="0" fontId="63" fillId="0" borderId="3" xfId="0" applyFont="1" applyBorder="1" applyAlignment="1">
      <alignment horizontal="center"/>
    </xf>
    <xf numFmtId="0" fontId="63" fillId="2" borderId="4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2" fillId="2" borderId="4" xfId="0" applyFont="1" applyFill="1" applyBorder="1" applyAlignment="1">
      <alignment horizontal="center"/>
    </xf>
    <xf numFmtId="0" fontId="62" fillId="2" borderId="0" xfId="0" applyFont="1" applyFill="1" applyAlignment="1">
      <alignment horizontal="center"/>
    </xf>
    <xf numFmtId="0" fontId="63" fillId="0" borderId="5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53" fillId="0" borderId="30" xfId="0" applyFont="1" applyBorder="1" applyAlignment="1">
      <alignment horizontal="center"/>
    </xf>
    <xf numFmtId="0" fontId="53" fillId="0" borderId="31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29" fillId="9" borderId="7" xfId="0" applyFont="1" applyFill="1" applyBorder="1" applyProtection="1">
      <protection locked="0"/>
    </xf>
    <xf numFmtId="0" fontId="54" fillId="0" borderId="0" xfId="0" applyFont="1" applyAlignment="1">
      <alignment horizontal="center" wrapText="1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horizontal="left"/>
    </xf>
    <xf numFmtId="0" fontId="0" fillId="9" borderId="0" xfId="0" applyFill="1" applyAlignment="1" applyProtection="1">
      <alignment horizontal="center" vertical="top" wrapText="1"/>
      <protection locked="0"/>
    </xf>
    <xf numFmtId="0" fontId="29" fillId="9" borderId="0" xfId="0" applyFont="1" applyFill="1" applyAlignment="1" applyProtection="1">
      <alignment horizontal="center" vertical="top" wrapText="1"/>
      <protection locked="0"/>
    </xf>
    <xf numFmtId="0" fontId="29" fillId="6" borderId="0" xfId="0" applyFont="1" applyFill="1" applyAlignment="1">
      <alignment horizontal="center"/>
    </xf>
    <xf numFmtId="0" fontId="32" fillId="2" borderId="1" xfId="0" applyFont="1" applyFill="1" applyBorder="1" applyAlignment="1" applyProtection="1">
      <alignment horizontal="center" vertical="center" wrapText="1"/>
      <protection hidden="1"/>
    </xf>
    <xf numFmtId="0" fontId="32" fillId="2" borderId="2" xfId="0" applyFont="1" applyFill="1" applyBorder="1" applyAlignment="1" applyProtection="1">
      <alignment horizontal="center" vertical="center" wrapText="1"/>
      <protection hidden="1"/>
    </xf>
    <xf numFmtId="0" fontId="32" fillId="2" borderId="4" xfId="0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Alignment="1" applyProtection="1">
      <alignment horizontal="center" vertical="center" wrapText="1"/>
      <protection hidden="1"/>
    </xf>
    <xf numFmtId="0" fontId="34" fillId="2" borderId="0" xfId="0" applyFont="1" applyFill="1" applyAlignment="1" applyProtection="1">
      <alignment horizontal="left"/>
      <protection hidden="1"/>
    </xf>
    <xf numFmtId="0" fontId="18" fillId="7" borderId="0" xfId="0" applyFont="1" applyFill="1" applyAlignment="1" applyProtection="1">
      <alignment horizontal="left"/>
      <protection hidden="1"/>
    </xf>
    <xf numFmtId="0" fontId="32" fillId="6" borderId="0" xfId="0" applyFont="1" applyFill="1" applyAlignment="1" applyProtection="1">
      <alignment horizontal="left" vertical="top" wrapText="1"/>
      <protection hidden="1"/>
    </xf>
    <xf numFmtId="0" fontId="32" fillId="6" borderId="0" xfId="0" applyFont="1" applyFill="1" applyAlignment="1" applyProtection="1">
      <alignment horizontal="left" vertical="top"/>
      <protection hidden="1"/>
    </xf>
    <xf numFmtId="0" fontId="34" fillId="2" borderId="12" xfId="0" applyFont="1" applyFill="1" applyBorder="1" applyAlignment="1" applyProtection="1">
      <alignment horizontal="left" vertical="center"/>
      <protection hidden="1"/>
    </xf>
    <xf numFmtId="0" fontId="34" fillId="2" borderId="18" xfId="0" applyFont="1" applyFill="1" applyBorder="1" applyAlignment="1" applyProtection="1">
      <alignment horizontal="left" vertical="center"/>
      <protection hidden="1"/>
    </xf>
    <xf numFmtId="0" fontId="34" fillId="16" borderId="0" xfId="0" applyFont="1" applyFill="1" applyAlignment="1" applyProtection="1">
      <alignment horizontal="left"/>
      <protection hidden="1"/>
    </xf>
    <xf numFmtId="0" fontId="34" fillId="16" borderId="14" xfId="0" applyFont="1" applyFill="1" applyBorder="1" applyAlignment="1" applyProtection="1">
      <alignment horizontal="left"/>
      <protection hidden="1"/>
    </xf>
    <xf numFmtId="0" fontId="34" fillId="16" borderId="12" xfId="0" applyFont="1" applyFill="1" applyBorder="1" applyAlignment="1" applyProtection="1">
      <alignment horizontal="center"/>
      <protection hidden="1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32" fillId="2" borderId="1" xfId="0" applyFont="1" applyFill="1" applyBorder="1" applyAlignment="1">
      <alignment wrapText="1"/>
    </xf>
    <xf numFmtId="0" fontId="32" fillId="2" borderId="2" xfId="0" applyFont="1" applyFill="1" applyBorder="1"/>
    <xf numFmtId="0" fontId="32" fillId="2" borderId="3" xfId="0" applyFont="1" applyFill="1" applyBorder="1"/>
    <xf numFmtId="0" fontId="32" fillId="2" borderId="4" xfId="0" applyFont="1" applyFill="1" applyBorder="1"/>
    <xf numFmtId="0" fontId="32" fillId="2" borderId="0" xfId="0" applyFont="1" applyFill="1"/>
    <xf numFmtId="0" fontId="32" fillId="2" borderId="5" xfId="0" applyFont="1" applyFill="1" applyBorder="1"/>
    <xf numFmtId="0" fontId="32" fillId="2" borderId="6" xfId="0" applyFont="1" applyFill="1" applyBorder="1"/>
    <xf numFmtId="0" fontId="32" fillId="2" borderId="7" xfId="0" applyFont="1" applyFill="1" applyBorder="1"/>
    <xf numFmtId="0" fontId="32" fillId="2" borderId="8" xfId="0" applyFont="1" applyFill="1" applyBorder="1"/>
    <xf numFmtId="0" fontId="29" fillId="6" borderId="4" xfId="0" applyFont="1" applyFill="1" applyBorder="1"/>
    <xf numFmtId="0" fontId="0" fillId="0" borderId="0" xfId="0"/>
    <xf numFmtId="14" fontId="2" fillId="0" borderId="20" xfId="0" applyNumberFormat="1" applyFont="1" applyBorder="1" applyAlignment="1">
      <alignment horizontal="center" vertical="top"/>
    </xf>
    <xf numFmtId="14" fontId="2" fillId="0" borderId="21" xfId="0" applyNumberFormat="1" applyFont="1" applyBorder="1" applyAlignment="1">
      <alignment horizontal="center" vertical="top"/>
    </xf>
    <xf numFmtId="0" fontId="2" fillId="0" borderId="20" xfId="0" applyFont="1" applyBorder="1" applyAlignment="1">
      <alignment horizontal="left" vertical="top" wrapText="1"/>
    </xf>
    <xf numFmtId="0" fontId="2" fillId="0" borderId="19" xfId="0" applyFont="1" applyBorder="1" applyAlignment="1">
      <alignment horizontal="left" vertical="top" wrapText="1"/>
    </xf>
    <xf numFmtId="0" fontId="2" fillId="0" borderId="126" xfId="0" applyFont="1" applyBorder="1" applyAlignment="1">
      <alignment horizontal="left" vertical="top" wrapText="1"/>
    </xf>
    <xf numFmtId="0" fontId="2" fillId="8" borderId="2" xfId="0" applyFont="1" applyFill="1" applyBorder="1" applyAlignment="1">
      <alignment horizontal="left"/>
    </xf>
    <xf numFmtId="14" fontId="2" fillId="0" borderId="14" xfId="0" applyNumberFormat="1" applyFont="1" applyBorder="1" applyAlignment="1">
      <alignment horizontal="center" vertical="top" wrapText="1"/>
    </xf>
    <xf numFmtId="0" fontId="2" fillId="0" borderId="21" xfId="0" applyFont="1" applyBorder="1" applyAlignment="1">
      <alignment horizontal="left" vertical="top" wrapText="1"/>
    </xf>
    <xf numFmtId="0" fontId="134" fillId="35" borderId="0" xfId="18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4" fillId="0" borderId="14" xfId="0" applyFont="1" applyBorder="1" applyAlignment="1">
      <alignment horizontal="center"/>
    </xf>
    <xf numFmtId="0" fontId="35" fillId="34" borderId="59" xfId="0" applyFont="1" applyFill="1" applyBorder="1" applyAlignment="1">
      <alignment wrapText="1"/>
    </xf>
    <xf numFmtId="0" fontId="35" fillId="34" borderId="58" xfId="0" applyFont="1" applyFill="1" applyBorder="1" applyAlignment="1">
      <alignment wrapText="1"/>
    </xf>
    <xf numFmtId="0" fontId="35" fillId="34" borderId="60" xfId="0" applyFont="1" applyFill="1" applyBorder="1" applyAlignment="1">
      <alignment wrapText="1"/>
    </xf>
    <xf numFmtId="0" fontId="34" fillId="8" borderId="9" xfId="0" applyFont="1" applyFill="1" applyBorder="1" applyAlignment="1">
      <alignment horizontal="center"/>
    </xf>
    <xf numFmtId="0" fontId="34" fillId="8" borderId="10" xfId="0" applyFont="1" applyFill="1" applyBorder="1" applyAlignment="1">
      <alignment horizontal="center"/>
    </xf>
    <xf numFmtId="0" fontId="34" fillId="8" borderId="11" xfId="0" applyFont="1" applyFill="1" applyBorder="1" applyAlignment="1">
      <alignment horizontal="center"/>
    </xf>
    <xf numFmtId="165" fontId="40" fillId="6" borderId="9" xfId="0" applyNumberFormat="1" applyFont="1" applyFill="1" applyBorder="1" applyAlignment="1">
      <alignment horizontal="left"/>
    </xf>
    <xf numFmtId="165" fontId="40" fillId="6" borderId="11" xfId="0" applyNumberFormat="1" applyFont="1" applyFill="1" applyBorder="1" applyAlignment="1">
      <alignment horizontal="left"/>
    </xf>
    <xf numFmtId="165" fontId="40" fillId="6" borderId="10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5" fillId="0" borderId="14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41" borderId="121" xfId="0" applyFill="1" applyBorder="1" applyAlignment="1">
      <alignment horizontal="center"/>
    </xf>
    <xf numFmtId="0" fontId="0" fillId="41" borderId="122" xfId="0" applyFill="1" applyBorder="1" applyAlignment="1">
      <alignment horizontal="center"/>
    </xf>
    <xf numFmtId="0" fontId="0" fillId="41" borderId="123" xfId="0" applyFill="1" applyBorder="1" applyAlignment="1">
      <alignment horizontal="center"/>
    </xf>
    <xf numFmtId="0" fontId="100" fillId="6" borderId="43" xfId="0" applyFont="1" applyFill="1" applyBorder="1" applyAlignment="1">
      <alignment horizontal="center"/>
    </xf>
    <xf numFmtId="0" fontId="100" fillId="6" borderId="79" xfId="0" applyFont="1" applyFill="1" applyBorder="1" applyAlignment="1">
      <alignment horizontal="center"/>
    </xf>
    <xf numFmtId="0" fontId="0" fillId="0" borderId="86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30" fillId="7" borderId="62" xfId="0" applyFont="1" applyFill="1" applyBorder="1" applyAlignment="1">
      <alignment horizontal="left" vertical="top" wrapText="1"/>
    </xf>
    <xf numFmtId="10" fontId="35" fillId="8" borderId="0" xfId="0" applyNumberFormat="1" applyFont="1" applyFill="1" applyAlignment="1" applyProtection="1">
      <alignment horizontal="center"/>
      <protection hidden="1"/>
    </xf>
    <xf numFmtId="2" fontId="45" fillId="8" borderId="72" xfId="0" applyNumberFormat="1" applyFont="1" applyFill="1" applyBorder="1" applyAlignment="1" applyProtection="1">
      <alignment horizontal="center" vertical="center"/>
      <protection hidden="1"/>
    </xf>
    <xf numFmtId="2" fontId="45" fillId="8" borderId="73" xfId="0" applyNumberFormat="1" applyFont="1" applyFill="1" applyBorder="1" applyAlignment="1" applyProtection="1">
      <alignment horizontal="center" vertical="center"/>
      <protection hidden="1"/>
    </xf>
    <xf numFmtId="2" fontId="55" fillId="8" borderId="49" xfId="0" applyNumberFormat="1" applyFont="1" applyFill="1" applyBorder="1" applyAlignment="1" applyProtection="1">
      <alignment horizontal="center" vertical="center"/>
      <protection hidden="1"/>
    </xf>
    <xf numFmtId="2" fontId="55" fillId="8" borderId="51" xfId="0" applyNumberFormat="1" applyFont="1" applyFill="1" applyBorder="1" applyAlignment="1" applyProtection="1">
      <alignment horizontal="center" vertical="center"/>
      <protection hidden="1"/>
    </xf>
    <xf numFmtId="2" fontId="55" fillId="8" borderId="50" xfId="0" applyNumberFormat="1" applyFont="1" applyFill="1" applyBorder="1" applyAlignment="1" applyProtection="1">
      <alignment horizontal="center" vertical="center"/>
      <protection hidden="1"/>
    </xf>
    <xf numFmtId="0" fontId="34" fillId="8" borderId="56" xfId="0" applyFont="1" applyFill="1" applyBorder="1" applyAlignment="1" applyProtection="1">
      <alignment horizontal="center" vertical="center"/>
      <protection hidden="1"/>
    </xf>
    <xf numFmtId="0" fontId="34" fillId="8" borderId="57" xfId="0" applyFont="1" applyFill="1" applyBorder="1" applyAlignment="1" applyProtection="1">
      <alignment horizontal="center" vertical="center"/>
      <protection hidden="1"/>
    </xf>
    <xf numFmtId="0" fontId="0" fillId="0" borderId="77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69" xfId="0" applyBorder="1" applyAlignment="1">
      <alignment horizontal="center"/>
    </xf>
    <xf numFmtId="0" fontId="34" fillId="32" borderId="9" xfId="0" applyFont="1" applyFill="1" applyBorder="1" applyAlignment="1">
      <alignment horizontal="center"/>
    </xf>
    <xf numFmtId="0" fontId="34" fillId="32" borderId="10" xfId="0" applyFont="1" applyFill="1" applyBorder="1" applyAlignment="1">
      <alignment horizontal="center"/>
    </xf>
    <xf numFmtId="0" fontId="34" fillId="32" borderId="11" xfId="0" applyFont="1" applyFill="1" applyBorder="1" applyAlignment="1">
      <alignment horizontal="center"/>
    </xf>
  </cellXfs>
  <cellStyles count="19">
    <cellStyle name="40 % - Akzent3" xfId="17" builtinId="39"/>
    <cellStyle name="40% - Akzent1 2" xfId="6" xr:uid="{00000000-0005-0000-0000-000001000000}"/>
    <cellStyle name="40% - Akzent3 2" xfId="7" xr:uid="{00000000-0005-0000-0000-000002000000}"/>
    <cellStyle name="Datum" xfId="8" xr:uid="{00000000-0005-0000-0000-000003000000}"/>
    <cellStyle name="Eingabe 2" xfId="4" xr:uid="{00000000-0005-0000-0000-000004000000}"/>
    <cellStyle name="Eingabe 2 2" xfId="9" xr:uid="{00000000-0005-0000-0000-000005000000}"/>
    <cellStyle name="Eingabe 3" xfId="10" xr:uid="{00000000-0005-0000-0000-000006000000}"/>
    <cellStyle name="Formelfeld" xfId="11" xr:uid="{00000000-0005-0000-0000-000007000000}"/>
    <cellStyle name="Formular" xfId="12" xr:uid="{00000000-0005-0000-0000-000008000000}"/>
    <cellStyle name="Link" xfId="1" builtinId="8"/>
    <cellStyle name="Prozent" xfId="3" builtinId="5"/>
    <cellStyle name="Prozent 2" xfId="5" xr:uid="{00000000-0005-0000-0000-00000B000000}"/>
    <cellStyle name="Standard" xfId="0" builtinId="0"/>
    <cellStyle name="Standard 2" xfId="13" xr:uid="{00000000-0005-0000-0000-00000D000000}"/>
    <cellStyle name="Standard 4" xfId="18" xr:uid="{00000000-0005-0000-0000-00000E000000}"/>
    <cellStyle name="Stunden" xfId="14" xr:uid="{00000000-0005-0000-0000-00000F000000}"/>
    <cellStyle name="Text" xfId="15" xr:uid="{00000000-0005-0000-0000-000010000000}"/>
    <cellStyle name="VZK" xfId="16" xr:uid="{00000000-0005-0000-0000-000011000000}"/>
    <cellStyle name="Währung" xfId="2" builtinId="4"/>
  </cellStyles>
  <dxfs count="96">
    <dxf>
      <font>
        <color theme="0"/>
      </font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vertical/>
        <horizontal/>
      </border>
    </dxf>
    <dxf>
      <font>
        <color rgb="FFC2FB84"/>
      </font>
    </dxf>
    <dxf>
      <font>
        <color theme="0" tint="-0.1499679555650502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C2FB84"/>
      </font>
    </dxf>
    <dxf>
      <font>
        <color theme="0"/>
      </font>
      <fill>
        <patternFill>
          <fgColor theme="0"/>
          <bgColor theme="0"/>
        </patternFill>
      </fill>
      <border>
        <left/>
        <right/>
        <bottom/>
      </border>
    </dxf>
    <dxf>
      <font>
        <color theme="0" tint="-4.9989318521683403E-2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</patternFill>
      </fill>
      <border>
        <left/>
        <right/>
        <bottom/>
      </border>
    </dxf>
    <dxf>
      <font>
        <color theme="0"/>
      </font>
      <fill>
        <patternFill>
          <bgColor theme="0"/>
        </patternFill>
      </fill>
      <border>
        <left/>
        <right/>
        <bottom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 tint="-4.9989318521683403E-2"/>
      </font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>
          <fgColor theme="0"/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0.14996795556505021"/>
      </font>
      <border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0.14996795556505021"/>
        </patternFill>
      </fill>
      <border>
        <vertical/>
        <horizontal/>
      </border>
    </dxf>
    <dxf>
      <font>
        <color theme="0" tint="-4.9989318521683403E-2"/>
      </font>
      <fill>
        <patternFill>
          <bgColor theme="0" tint="-0.14996795556505021"/>
        </patternFill>
      </fill>
      <border>
        <vertical/>
        <horizontal/>
      </border>
    </dxf>
    <dxf>
      <font>
        <color theme="0" tint="-4.9989318521683403E-2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 tint="-0.14996795556505021"/>
      </font>
      <border>
        <vertical/>
        <horizontal/>
      </border>
    </dxf>
    <dxf>
      <font>
        <color theme="0" tint="-0.14996795556505021"/>
      </font>
      <border>
        <vertical/>
        <horizontal/>
      </border>
    </dxf>
    <dxf>
      <font>
        <color theme="7" tint="0.79998168889431442"/>
      </font>
    </dxf>
    <dxf>
      <font>
        <color theme="7" tint="0.79998168889431442"/>
      </font>
      <fill>
        <patternFill>
          <bgColor theme="7" tint="0.79998168889431442"/>
        </patternFill>
      </fill>
      <border>
        <vertical/>
        <horizontal/>
      </border>
    </dxf>
    <dxf>
      <font>
        <color theme="0" tint="-4.9989318521683403E-2"/>
      </font>
      <fill>
        <patternFill>
          <bgColor theme="0" tint="-0.14996795556505021"/>
        </patternFill>
      </fill>
    </dxf>
    <dxf>
      <font>
        <color theme="0" tint="-4.9989318521683403E-2"/>
      </font>
      <fill>
        <patternFill>
          <bgColor theme="0" tint="-0.14996795556505021"/>
        </patternFill>
      </fill>
      <border>
        <vertical/>
        <horizontal/>
      </border>
    </dxf>
    <dxf>
      <font>
        <color theme="0" tint="-4.9989318521683403E-2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fgColor theme="0"/>
          <bgColor theme="0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6" tint="0.59996337778862885"/>
      </font>
      <fill>
        <patternFill>
          <bgColor theme="6" tint="0.59996337778862885"/>
        </patternFill>
      </fill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/>
        <right/>
        <top/>
        <bottom/>
        <vertical/>
        <horizontal/>
      </border>
    </dxf>
    <dxf>
      <fill>
        <patternFill>
          <f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/>
      </font>
      <fill>
        <patternFill>
          <fgColor theme="0"/>
          <bgColor theme="0"/>
        </patternFill>
      </fill>
      <border>
        <left/>
        <right style="thin">
          <color auto="1"/>
        </right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 tint="-4.9989318521683403E-2"/>
      </font>
      <fill>
        <patternFill>
          <bgColor theme="0" tint="-0.24994659260841701"/>
        </patternFill>
      </fill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</dxf>
    <dxf>
      <font>
        <color theme="0" tint="-4.9989318521683403E-2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24994659260841701"/>
        </patternFill>
      </fill>
      <border>
        <left/>
        <top/>
        <bottom/>
        <vertical/>
        <horizontal/>
      </border>
    </dxf>
    <dxf>
      <font>
        <color theme="0" tint="-0.14996795556505021"/>
      </font>
      <fill>
        <patternFill>
          <bgColor theme="0" tint="-0.2499465926084170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0"/>
      </font>
      <fill>
        <patternFill>
          <fgColor theme="0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bottom/>
        <vertical/>
        <horizontal/>
      </border>
    </dxf>
  </dxfs>
  <tableStyles count="0" defaultTableStyle="TableStyleMedium2" defaultPivotStyle="PivotStyleLight16"/>
  <colors>
    <mruColors>
      <color rgb="FF99CCFF"/>
      <color rgb="FFFBFD95"/>
      <color rgb="FFFF33CC"/>
      <color rgb="FFCCECFF"/>
      <color rgb="FFC2FB84"/>
      <color rgb="FFFFF4CA"/>
      <color rgb="FFFFFFCC"/>
      <color rgb="FFFFFF99"/>
      <color rgb="FFFBF7A7"/>
      <color rgb="FFE7FB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0</xdr:rowOff>
        </xdr:from>
        <xdr:to>
          <xdr:col>6</xdr:col>
          <xdr:colOff>942975</xdr:colOff>
          <xdr:row>47</xdr:row>
          <xdr:rowOff>57150</xdr:rowOff>
        </xdr:to>
        <xdr:sp macro="" textlink="">
          <xdr:nvSpPr>
            <xdr:cNvPr id="14373" name="Object 37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0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56</xdr:row>
          <xdr:rowOff>0</xdr:rowOff>
        </xdr:from>
        <xdr:to>
          <xdr:col>6</xdr:col>
          <xdr:colOff>942975</xdr:colOff>
          <xdr:row>100</xdr:row>
          <xdr:rowOff>57150</xdr:rowOff>
        </xdr:to>
        <xdr:sp macro="" textlink="">
          <xdr:nvSpPr>
            <xdr:cNvPr id="14374" name="Object 38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0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109</xdr:row>
          <xdr:rowOff>0</xdr:rowOff>
        </xdr:from>
        <xdr:to>
          <xdr:col>6</xdr:col>
          <xdr:colOff>942975</xdr:colOff>
          <xdr:row>153</xdr:row>
          <xdr:rowOff>57150</xdr:rowOff>
        </xdr:to>
        <xdr:sp macro="" textlink="">
          <xdr:nvSpPr>
            <xdr:cNvPr id="14375" name="Object 39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0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162</xdr:row>
          <xdr:rowOff>0</xdr:rowOff>
        </xdr:from>
        <xdr:to>
          <xdr:col>6</xdr:col>
          <xdr:colOff>942975</xdr:colOff>
          <xdr:row>206</xdr:row>
          <xdr:rowOff>57150</xdr:rowOff>
        </xdr:to>
        <xdr:sp macro="" textlink="">
          <xdr:nvSpPr>
            <xdr:cNvPr id="14376" name="Object 40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0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215</xdr:row>
          <xdr:rowOff>0</xdr:rowOff>
        </xdr:from>
        <xdr:to>
          <xdr:col>6</xdr:col>
          <xdr:colOff>942975</xdr:colOff>
          <xdr:row>259</xdr:row>
          <xdr:rowOff>57150</xdr:rowOff>
        </xdr:to>
        <xdr:sp macro="" textlink="">
          <xdr:nvSpPr>
            <xdr:cNvPr id="14377" name="Object 41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0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268</xdr:row>
          <xdr:rowOff>0</xdr:rowOff>
        </xdr:from>
        <xdr:to>
          <xdr:col>6</xdr:col>
          <xdr:colOff>942975</xdr:colOff>
          <xdr:row>312</xdr:row>
          <xdr:rowOff>57150</xdr:rowOff>
        </xdr:to>
        <xdr:sp macro="" textlink="">
          <xdr:nvSpPr>
            <xdr:cNvPr id="14378" name="Object 42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0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321</xdr:row>
          <xdr:rowOff>0</xdr:rowOff>
        </xdr:from>
        <xdr:to>
          <xdr:col>6</xdr:col>
          <xdr:colOff>942975</xdr:colOff>
          <xdr:row>365</xdr:row>
          <xdr:rowOff>57150</xdr:rowOff>
        </xdr:to>
        <xdr:sp macro="" textlink="">
          <xdr:nvSpPr>
            <xdr:cNvPr id="14379" name="Object 43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0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374</xdr:row>
          <xdr:rowOff>0</xdr:rowOff>
        </xdr:from>
        <xdr:to>
          <xdr:col>6</xdr:col>
          <xdr:colOff>942975</xdr:colOff>
          <xdr:row>418</xdr:row>
          <xdr:rowOff>57150</xdr:rowOff>
        </xdr:to>
        <xdr:sp macro="" textlink="">
          <xdr:nvSpPr>
            <xdr:cNvPr id="14380" name="Object 44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0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427</xdr:row>
          <xdr:rowOff>0</xdr:rowOff>
        </xdr:from>
        <xdr:to>
          <xdr:col>6</xdr:col>
          <xdr:colOff>942975</xdr:colOff>
          <xdr:row>471</xdr:row>
          <xdr:rowOff>57150</xdr:rowOff>
        </xdr:to>
        <xdr:sp macro="" textlink="">
          <xdr:nvSpPr>
            <xdr:cNvPr id="14381" name="Object 45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0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480</xdr:row>
          <xdr:rowOff>0</xdr:rowOff>
        </xdr:from>
        <xdr:to>
          <xdr:col>6</xdr:col>
          <xdr:colOff>942975</xdr:colOff>
          <xdr:row>524</xdr:row>
          <xdr:rowOff>57150</xdr:rowOff>
        </xdr:to>
        <xdr:sp macro="" textlink="">
          <xdr:nvSpPr>
            <xdr:cNvPr id="14383" name="Object 47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0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828675</xdr:colOff>
          <xdr:row>41</xdr:row>
          <xdr:rowOff>38100</xdr:rowOff>
        </xdr:from>
        <xdr:to>
          <xdr:col>9</xdr:col>
          <xdr:colOff>66675</xdr:colOff>
          <xdr:row>43</xdr:row>
          <xdr:rowOff>66675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48</xdr:row>
          <xdr:rowOff>133350</xdr:rowOff>
        </xdr:from>
        <xdr:to>
          <xdr:col>12</xdr:col>
          <xdr:colOff>485775</xdr:colOff>
          <xdr:row>50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661146</xdr:colOff>
      <xdr:row>19</xdr:row>
      <xdr:rowOff>134471</xdr:rowOff>
    </xdr:from>
    <xdr:to>
      <xdr:col>16</xdr:col>
      <xdr:colOff>799113</xdr:colOff>
      <xdr:row>19</xdr:row>
      <xdr:rowOff>619103</xdr:rowOff>
    </xdr:to>
    <xdr:sp macro="" textlink="">
      <xdr:nvSpPr>
        <xdr:cNvPr id="4" name="Pfeil nach recht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8129996" y="5095875"/>
          <a:ext cx="1252392" cy="0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31</xdr:row>
      <xdr:rowOff>19050</xdr:rowOff>
    </xdr:from>
    <xdr:to>
      <xdr:col>8</xdr:col>
      <xdr:colOff>323850</xdr:colOff>
      <xdr:row>31</xdr:row>
      <xdr:rowOff>64769</xdr:rowOff>
    </xdr:to>
    <xdr:sp macro="" textlink="">
      <xdr:nvSpPr>
        <xdr:cNvPr id="2" name="Pfeil nach link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3077825" y="10487025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161925</xdr:colOff>
      <xdr:row>32</xdr:row>
      <xdr:rowOff>19050</xdr:rowOff>
    </xdr:from>
    <xdr:to>
      <xdr:col>8</xdr:col>
      <xdr:colOff>333375</xdr:colOff>
      <xdr:row>32</xdr:row>
      <xdr:rowOff>64769</xdr:rowOff>
    </xdr:to>
    <xdr:sp macro="" textlink="">
      <xdr:nvSpPr>
        <xdr:cNvPr id="3" name="Pfeil nach links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3087350" y="10648950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152400</xdr:colOff>
      <xdr:row>33</xdr:row>
      <xdr:rowOff>28575</xdr:rowOff>
    </xdr:from>
    <xdr:to>
      <xdr:col>8</xdr:col>
      <xdr:colOff>323850</xdr:colOff>
      <xdr:row>33</xdr:row>
      <xdr:rowOff>74294</xdr:rowOff>
    </xdr:to>
    <xdr:sp macro="" textlink="">
      <xdr:nvSpPr>
        <xdr:cNvPr id="4" name="Pfeil nach links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3077825" y="10820400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171450</xdr:colOff>
      <xdr:row>34</xdr:row>
      <xdr:rowOff>19050</xdr:rowOff>
    </xdr:from>
    <xdr:to>
      <xdr:col>8</xdr:col>
      <xdr:colOff>342900</xdr:colOff>
      <xdr:row>34</xdr:row>
      <xdr:rowOff>64769</xdr:rowOff>
    </xdr:to>
    <xdr:sp macro="" textlink="">
      <xdr:nvSpPr>
        <xdr:cNvPr id="5" name="Pfeil nach links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3096875" y="10972800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536503</xdr:colOff>
      <xdr:row>133</xdr:row>
      <xdr:rowOff>160280</xdr:rowOff>
    </xdr:from>
    <xdr:to>
      <xdr:col>0</xdr:col>
      <xdr:colOff>1261747</xdr:colOff>
      <xdr:row>135</xdr:row>
      <xdr:rowOff>32124</xdr:rowOff>
    </xdr:to>
    <xdr:sp macro="" textlink="">
      <xdr:nvSpPr>
        <xdr:cNvPr id="6" name="Pfeil nach rechts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 rot="1463577">
          <a:off x="536503" y="26916005"/>
          <a:ext cx="725244" cy="23379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AOKPLUS">
  <a:themeElements>
    <a:clrScheme name="AOK PLUS">
      <a:dk1>
        <a:sysClr val="windowText" lastClr="000000"/>
      </a:dk1>
      <a:lt1>
        <a:sysClr val="window" lastClr="FFFFFF"/>
      </a:lt1>
      <a:dk2>
        <a:srgbClr val="029646"/>
      </a:dk2>
      <a:lt2>
        <a:srgbClr val="EEECE1"/>
      </a:lt2>
      <a:accent1>
        <a:srgbClr val="CFE8B5"/>
      </a:accent1>
      <a:accent2>
        <a:srgbClr val="FDCA00"/>
      </a:accent2>
      <a:accent3>
        <a:srgbClr val="66BA06"/>
      </a:accent3>
      <a:accent4>
        <a:srgbClr val="EC540B"/>
      </a:accent4>
      <a:accent5>
        <a:srgbClr val="A0C013"/>
      </a:accent5>
      <a:accent6>
        <a:srgbClr val="B0B0B0"/>
      </a:accent6>
      <a:hlink>
        <a:srgbClr val="0000FF"/>
      </a:hlink>
      <a:folHlink>
        <a:srgbClr val="800080"/>
      </a:folHlink>
    </a:clrScheme>
    <a:fontScheme name="Executi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" Type="http://schemas.openxmlformats.org/officeDocument/2006/relationships/oleObject" Target="../embeddings/oleObject1.bin"/><Relationship Id="rId21" Type="http://schemas.openxmlformats.org/officeDocument/2006/relationships/oleObject" Target="../embeddings/oleObject10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8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7.emf"/><Relationship Id="rId20" Type="http://schemas.openxmlformats.org/officeDocument/2006/relationships/image" Target="../media/image9.emf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10" Type="http://schemas.openxmlformats.org/officeDocument/2006/relationships/image" Target="../media/image4.emf"/><Relationship Id="rId19" Type="http://schemas.openxmlformats.org/officeDocument/2006/relationships/oleObject" Target="../embeddings/oleObject9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emf"/><Relationship Id="rId22" Type="http://schemas.openxmlformats.org/officeDocument/2006/relationships/image" Target="../media/image10.emf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pflegesatzverhandlungen_sachsen@plus.aok.de" TargetMode="External"/><Relationship Id="rId1" Type="http://schemas.openxmlformats.org/officeDocument/2006/relationships/hyperlink" Target="mailto:vereinbarungen-pflege@ksv-sachsen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</sheetPr>
  <dimension ref="A1:P479"/>
  <sheetViews>
    <sheetView showGridLines="0" tabSelected="1" topLeftCell="A10" zoomScaleNormal="100" workbookViewId="0">
      <selection sqref="A1:G2"/>
    </sheetView>
  </sheetViews>
  <sheetFormatPr baseColWidth="10" defaultRowHeight="14.25" x14ac:dyDescent="0.2"/>
  <cols>
    <col min="1" max="1" width="3.875" customWidth="1"/>
    <col min="2" max="2" width="18" customWidth="1"/>
    <col min="7" max="7" width="13.5" customWidth="1"/>
    <col min="8" max="16" width="11" style="252"/>
  </cols>
  <sheetData>
    <row r="1" spans="1:8" ht="14.25" customHeight="1" x14ac:dyDescent="0.2">
      <c r="A1" s="1244" t="str">
        <f>'B4_Allgemeine Angaben'!A1:N1</f>
        <v xml:space="preserve">Vereinfachtes Verfahren der Aufforderung zum Abschluss einer Pflegesatzvereinbarung gemäß § 84, 85 SGB XI </v>
      </c>
      <c r="B1" s="1245"/>
      <c r="C1" s="1245"/>
      <c r="D1" s="1245"/>
      <c r="E1" s="1245"/>
      <c r="F1" s="1245"/>
      <c r="G1" s="1246"/>
    </row>
    <row r="2" spans="1:8" ht="14.25" customHeight="1" x14ac:dyDescent="0.2">
      <c r="A2" s="1247"/>
      <c r="B2" s="1248"/>
      <c r="C2" s="1248"/>
      <c r="D2" s="1248"/>
      <c r="E2" s="1248"/>
      <c r="F2" s="1248"/>
      <c r="G2" s="1249"/>
    </row>
    <row r="3" spans="1:8" customFormat="1" ht="6" customHeight="1" x14ac:dyDescent="0.2"/>
    <row r="4" spans="1:8" customFormat="1" ht="14.25" customHeight="1" x14ac:dyDescent="0.2">
      <c r="A4" s="870"/>
      <c r="B4" s="870"/>
      <c r="C4" s="870"/>
      <c r="D4" s="870"/>
      <c r="E4" s="870"/>
      <c r="F4" s="870"/>
      <c r="G4" s="870"/>
      <c r="H4" s="871"/>
    </row>
    <row r="54" spans="1:7" ht="14.25" customHeight="1" x14ac:dyDescent="0.2">
      <c r="A54" s="1244" t="str">
        <f>A1</f>
        <v xml:space="preserve">Vereinfachtes Verfahren der Aufforderung zum Abschluss einer Pflegesatzvereinbarung gemäß § 84, 85 SGB XI </v>
      </c>
      <c r="B54" s="1245"/>
      <c r="C54" s="1245"/>
      <c r="D54" s="1245"/>
      <c r="E54" s="1245"/>
      <c r="F54" s="1245"/>
      <c r="G54" s="1246"/>
    </row>
    <row r="55" spans="1:7" ht="14.25" customHeight="1" x14ac:dyDescent="0.2">
      <c r="A55" s="1247"/>
      <c r="B55" s="1248"/>
      <c r="C55" s="1248"/>
      <c r="D55" s="1248"/>
      <c r="E55" s="1248"/>
      <c r="F55" s="1248"/>
      <c r="G55" s="1249"/>
    </row>
    <row r="107" spans="1:7" ht="14.25" customHeight="1" x14ac:dyDescent="0.2">
      <c r="A107" s="1244" t="str">
        <f>A54</f>
        <v xml:space="preserve">Vereinfachtes Verfahren der Aufforderung zum Abschluss einer Pflegesatzvereinbarung gemäß § 84, 85 SGB XI </v>
      </c>
      <c r="B107" s="1245"/>
      <c r="C107" s="1245"/>
      <c r="D107" s="1245"/>
      <c r="E107" s="1245"/>
      <c r="F107" s="1245"/>
      <c r="G107" s="1246"/>
    </row>
    <row r="108" spans="1:7" ht="14.25" customHeight="1" x14ac:dyDescent="0.2">
      <c r="A108" s="1247"/>
      <c r="B108" s="1248"/>
      <c r="C108" s="1248"/>
      <c r="D108" s="1248"/>
      <c r="E108" s="1248"/>
      <c r="F108" s="1248"/>
      <c r="G108" s="1249"/>
    </row>
    <row r="160" spans="1:7" ht="14.25" customHeight="1" x14ac:dyDescent="0.2">
      <c r="A160" s="1244" t="str">
        <f>A107</f>
        <v xml:space="preserve">Vereinfachtes Verfahren der Aufforderung zum Abschluss einer Pflegesatzvereinbarung gemäß § 84, 85 SGB XI </v>
      </c>
      <c r="B160" s="1245"/>
      <c r="C160" s="1245"/>
      <c r="D160" s="1245"/>
      <c r="E160" s="1245"/>
      <c r="F160" s="1245"/>
      <c r="G160" s="1246"/>
    </row>
    <row r="161" spans="1:7" ht="14.25" customHeight="1" x14ac:dyDescent="0.2">
      <c r="A161" s="1247"/>
      <c r="B161" s="1248"/>
      <c r="C161" s="1248"/>
      <c r="D161" s="1248"/>
      <c r="E161" s="1248"/>
      <c r="F161" s="1248"/>
      <c r="G161" s="1249"/>
    </row>
    <row r="213" spans="1:7" ht="14.25" customHeight="1" x14ac:dyDescent="0.2">
      <c r="A213" s="1244" t="str">
        <f>A160</f>
        <v xml:space="preserve">Vereinfachtes Verfahren der Aufforderung zum Abschluss einer Pflegesatzvereinbarung gemäß § 84, 85 SGB XI </v>
      </c>
      <c r="B213" s="1245"/>
      <c r="C213" s="1245"/>
      <c r="D213" s="1245"/>
      <c r="E213" s="1245"/>
      <c r="F213" s="1245"/>
      <c r="G213" s="1246"/>
    </row>
    <row r="214" spans="1:7" ht="14.25" customHeight="1" x14ac:dyDescent="0.2">
      <c r="A214" s="1247"/>
      <c r="B214" s="1248"/>
      <c r="C214" s="1248"/>
      <c r="D214" s="1248"/>
      <c r="E214" s="1248"/>
      <c r="F214" s="1248"/>
      <c r="G214" s="1249"/>
    </row>
    <row r="266" spans="1:7" ht="14.25" customHeight="1" x14ac:dyDescent="0.2">
      <c r="A266" s="1244" t="str">
        <f>A213</f>
        <v xml:space="preserve">Vereinfachtes Verfahren der Aufforderung zum Abschluss einer Pflegesatzvereinbarung gemäß § 84, 85 SGB XI </v>
      </c>
      <c r="B266" s="1245"/>
      <c r="C266" s="1245"/>
      <c r="D266" s="1245"/>
      <c r="E266" s="1245"/>
      <c r="F266" s="1245"/>
      <c r="G266" s="1246"/>
    </row>
    <row r="267" spans="1:7" ht="14.25" customHeight="1" x14ac:dyDescent="0.2">
      <c r="A267" s="1247"/>
      <c r="B267" s="1248"/>
      <c r="C267" s="1248"/>
      <c r="D267" s="1248"/>
      <c r="E267" s="1248"/>
      <c r="F267" s="1248"/>
      <c r="G267" s="1249"/>
    </row>
    <row r="319" spans="1:7" ht="14.25" customHeight="1" x14ac:dyDescent="0.2">
      <c r="A319" s="1244" t="str">
        <f>A266</f>
        <v xml:space="preserve">Vereinfachtes Verfahren der Aufforderung zum Abschluss einer Pflegesatzvereinbarung gemäß § 84, 85 SGB XI </v>
      </c>
      <c r="B319" s="1245"/>
      <c r="C319" s="1245"/>
      <c r="D319" s="1245"/>
      <c r="E319" s="1245"/>
      <c r="F319" s="1245"/>
      <c r="G319" s="1246"/>
    </row>
    <row r="320" spans="1:7" ht="14.25" customHeight="1" x14ac:dyDescent="0.2">
      <c r="A320" s="1247"/>
      <c r="B320" s="1248"/>
      <c r="C320" s="1248"/>
      <c r="D320" s="1248"/>
      <c r="E320" s="1248"/>
      <c r="F320" s="1248"/>
      <c r="G320" s="1249"/>
    </row>
    <row r="372" spans="1:7" ht="14.25" customHeight="1" x14ac:dyDescent="0.2">
      <c r="A372" s="1244" t="str">
        <f>A319</f>
        <v xml:space="preserve">Vereinfachtes Verfahren der Aufforderung zum Abschluss einer Pflegesatzvereinbarung gemäß § 84, 85 SGB XI </v>
      </c>
      <c r="B372" s="1245"/>
      <c r="C372" s="1245"/>
      <c r="D372" s="1245"/>
      <c r="E372" s="1245"/>
      <c r="F372" s="1245"/>
      <c r="G372" s="1246"/>
    </row>
    <row r="373" spans="1:7" ht="14.25" customHeight="1" x14ac:dyDescent="0.2">
      <c r="A373" s="1247"/>
      <c r="B373" s="1248"/>
      <c r="C373" s="1248"/>
      <c r="D373" s="1248"/>
      <c r="E373" s="1248"/>
      <c r="F373" s="1248"/>
      <c r="G373" s="1249"/>
    </row>
    <row r="425" spans="1:7" ht="14.25" customHeight="1" x14ac:dyDescent="0.2">
      <c r="A425" s="1244" t="str">
        <f>A372</f>
        <v xml:space="preserve">Vereinfachtes Verfahren der Aufforderung zum Abschluss einer Pflegesatzvereinbarung gemäß § 84, 85 SGB XI </v>
      </c>
      <c r="B425" s="1245"/>
      <c r="C425" s="1245"/>
      <c r="D425" s="1245"/>
      <c r="E425" s="1245"/>
      <c r="F425" s="1245"/>
      <c r="G425" s="1246"/>
    </row>
    <row r="426" spans="1:7" ht="14.25" customHeight="1" x14ac:dyDescent="0.2">
      <c r="A426" s="1247"/>
      <c r="B426" s="1248"/>
      <c r="C426" s="1248"/>
      <c r="D426" s="1248"/>
      <c r="E426" s="1248"/>
      <c r="F426" s="1248"/>
      <c r="G426" s="1249"/>
    </row>
    <row r="478" spans="1:7" ht="14.25" customHeight="1" x14ac:dyDescent="0.2">
      <c r="A478" s="1244" t="str">
        <f>A425</f>
        <v xml:space="preserve">Vereinfachtes Verfahren der Aufforderung zum Abschluss einer Pflegesatzvereinbarung gemäß § 84, 85 SGB XI </v>
      </c>
      <c r="B478" s="1245"/>
      <c r="C478" s="1245"/>
      <c r="D478" s="1245"/>
      <c r="E478" s="1245"/>
      <c r="F478" s="1245"/>
      <c r="G478" s="1246"/>
    </row>
    <row r="479" spans="1:7" ht="14.25" customHeight="1" x14ac:dyDescent="0.2">
      <c r="A479" s="1247"/>
      <c r="B479" s="1248"/>
      <c r="C479" s="1248"/>
      <c r="D479" s="1248"/>
      <c r="E479" s="1248"/>
      <c r="F479" s="1248"/>
      <c r="G479" s="1249"/>
    </row>
  </sheetData>
  <sheetProtection algorithmName="SHA-512" hashValue="aMpg79h0XTUXXIOjkNErRvoj8DOm8urx5LlUGtrVFLb9dXdUgP+1NAvg1dtVLyBsNNAXCzEsXo1v1UuCtlHkSw==" saltValue="Tff0Oianiw2ZcEKOcQDgEA==" spinCount="100000" sheet="1" objects="1" scenarios="1"/>
  <customSheetViews>
    <customSheetView guid="{9119B1A0-FD79-4FE4-B78E-10E0AEB8080B}" scale="130">
      <selection activeCell="C14" sqref="C14"/>
      <pageMargins left="0.70866141732283472" right="0.70866141732283472" top="0.78740157480314965" bottom="0.78740157480314965" header="0.31496062992125984" footer="0.31496062992125984"/>
      <pageSetup paperSize="9" orientation="portrait"/>
      <headerFooter>
        <oddFooter>&amp;L&amp;8Version: 21.09.2020&amp;C&amp;8Verhandlungsunterlagen SGB XI (vereinfacht)</oddFooter>
      </headerFooter>
    </customSheetView>
  </customSheetViews>
  <mergeCells count="10">
    <mergeCell ref="A478:G479"/>
    <mergeCell ref="A425:G426"/>
    <mergeCell ref="A266:G267"/>
    <mergeCell ref="A319:G320"/>
    <mergeCell ref="A372:G373"/>
    <mergeCell ref="A1:G2"/>
    <mergeCell ref="A54:G55"/>
    <mergeCell ref="A107:G108"/>
    <mergeCell ref="A160:G161"/>
    <mergeCell ref="A213:G214"/>
  </mergeCells>
  <pageMargins left="0.70866141732283472" right="0.70866141732283472" top="0.78740157480314965" bottom="0.78740157480314965" header="0.31496062992125984" footer="0.31496062992125984"/>
  <pageSetup paperSize="9" orientation="portrait"/>
  <headerFooter>
    <oddFooter>&amp;L&amp;8Version: 18.12.23&amp;C&amp;8Verhandlungsunterlagen SGB XI (vereinfacht B4)</oddFooter>
  </headerFooter>
  <drawing r:id="rId1"/>
  <legacyDrawing r:id="rId2"/>
  <oleObjects>
    <mc:AlternateContent xmlns:mc="http://schemas.openxmlformats.org/markup-compatibility/2006">
      <mc:Choice Requires="x14">
        <oleObject progId="Acrobat Document" shapeId="14373" r:id="rId3">
          <objectPr defaultSize="0" r:id="rId4">
            <anchor moveWithCells="1">
              <from>
                <xdr:col>1</xdr:col>
                <xdr:colOff>0</xdr:colOff>
                <xdr:row>3</xdr:row>
                <xdr:rowOff>0</xdr:rowOff>
              </from>
              <to>
                <xdr:col>6</xdr:col>
                <xdr:colOff>942975</xdr:colOff>
                <xdr:row>47</xdr:row>
                <xdr:rowOff>57150</xdr:rowOff>
              </to>
            </anchor>
          </objectPr>
        </oleObject>
      </mc:Choice>
      <mc:Fallback>
        <oleObject progId="Acrobat Document" shapeId="14373" r:id="rId3"/>
      </mc:Fallback>
    </mc:AlternateContent>
    <mc:AlternateContent xmlns:mc="http://schemas.openxmlformats.org/markup-compatibility/2006">
      <mc:Choice Requires="x14">
        <oleObject progId="Acrobat Document" shapeId="14374" r:id="rId5">
          <objectPr defaultSize="0" r:id="rId6">
            <anchor moveWithCells="1">
              <from>
                <xdr:col>1</xdr:col>
                <xdr:colOff>0</xdr:colOff>
                <xdr:row>56</xdr:row>
                <xdr:rowOff>0</xdr:rowOff>
              </from>
              <to>
                <xdr:col>6</xdr:col>
                <xdr:colOff>942975</xdr:colOff>
                <xdr:row>100</xdr:row>
                <xdr:rowOff>57150</xdr:rowOff>
              </to>
            </anchor>
          </objectPr>
        </oleObject>
      </mc:Choice>
      <mc:Fallback>
        <oleObject progId="Acrobat Document" shapeId="14374" r:id="rId5"/>
      </mc:Fallback>
    </mc:AlternateContent>
    <mc:AlternateContent xmlns:mc="http://schemas.openxmlformats.org/markup-compatibility/2006">
      <mc:Choice Requires="x14">
        <oleObject progId="Acrobat Document" shapeId="14375" r:id="rId7">
          <objectPr defaultSize="0" r:id="rId8">
            <anchor moveWithCells="1">
              <from>
                <xdr:col>1</xdr:col>
                <xdr:colOff>0</xdr:colOff>
                <xdr:row>109</xdr:row>
                <xdr:rowOff>0</xdr:rowOff>
              </from>
              <to>
                <xdr:col>6</xdr:col>
                <xdr:colOff>942975</xdr:colOff>
                <xdr:row>153</xdr:row>
                <xdr:rowOff>57150</xdr:rowOff>
              </to>
            </anchor>
          </objectPr>
        </oleObject>
      </mc:Choice>
      <mc:Fallback>
        <oleObject progId="Acrobat Document" shapeId="14375" r:id="rId7"/>
      </mc:Fallback>
    </mc:AlternateContent>
    <mc:AlternateContent xmlns:mc="http://schemas.openxmlformats.org/markup-compatibility/2006">
      <mc:Choice Requires="x14">
        <oleObject progId="Acrobat Document" shapeId="14376" r:id="rId9">
          <objectPr defaultSize="0" r:id="rId10">
            <anchor moveWithCells="1">
              <from>
                <xdr:col>1</xdr:col>
                <xdr:colOff>0</xdr:colOff>
                <xdr:row>162</xdr:row>
                <xdr:rowOff>0</xdr:rowOff>
              </from>
              <to>
                <xdr:col>6</xdr:col>
                <xdr:colOff>942975</xdr:colOff>
                <xdr:row>206</xdr:row>
                <xdr:rowOff>57150</xdr:rowOff>
              </to>
            </anchor>
          </objectPr>
        </oleObject>
      </mc:Choice>
      <mc:Fallback>
        <oleObject progId="Acrobat Document" shapeId="14376" r:id="rId9"/>
      </mc:Fallback>
    </mc:AlternateContent>
    <mc:AlternateContent xmlns:mc="http://schemas.openxmlformats.org/markup-compatibility/2006">
      <mc:Choice Requires="x14">
        <oleObject progId="Acrobat Document" shapeId="14377" r:id="rId11">
          <objectPr defaultSize="0" r:id="rId12">
            <anchor moveWithCells="1">
              <from>
                <xdr:col>1</xdr:col>
                <xdr:colOff>0</xdr:colOff>
                <xdr:row>215</xdr:row>
                <xdr:rowOff>0</xdr:rowOff>
              </from>
              <to>
                <xdr:col>6</xdr:col>
                <xdr:colOff>942975</xdr:colOff>
                <xdr:row>259</xdr:row>
                <xdr:rowOff>57150</xdr:rowOff>
              </to>
            </anchor>
          </objectPr>
        </oleObject>
      </mc:Choice>
      <mc:Fallback>
        <oleObject progId="Acrobat Document" shapeId="14377" r:id="rId11"/>
      </mc:Fallback>
    </mc:AlternateContent>
    <mc:AlternateContent xmlns:mc="http://schemas.openxmlformats.org/markup-compatibility/2006">
      <mc:Choice Requires="x14">
        <oleObject progId="Acrobat Document" shapeId="14378" r:id="rId13">
          <objectPr defaultSize="0" r:id="rId14">
            <anchor moveWithCells="1">
              <from>
                <xdr:col>1</xdr:col>
                <xdr:colOff>0</xdr:colOff>
                <xdr:row>268</xdr:row>
                <xdr:rowOff>0</xdr:rowOff>
              </from>
              <to>
                <xdr:col>6</xdr:col>
                <xdr:colOff>942975</xdr:colOff>
                <xdr:row>312</xdr:row>
                <xdr:rowOff>57150</xdr:rowOff>
              </to>
            </anchor>
          </objectPr>
        </oleObject>
      </mc:Choice>
      <mc:Fallback>
        <oleObject progId="Acrobat Document" shapeId="14378" r:id="rId13"/>
      </mc:Fallback>
    </mc:AlternateContent>
    <mc:AlternateContent xmlns:mc="http://schemas.openxmlformats.org/markup-compatibility/2006">
      <mc:Choice Requires="x14">
        <oleObject progId="Acrobat Document" shapeId="14379" r:id="rId15">
          <objectPr defaultSize="0" r:id="rId16">
            <anchor moveWithCells="1">
              <from>
                <xdr:col>1</xdr:col>
                <xdr:colOff>0</xdr:colOff>
                <xdr:row>321</xdr:row>
                <xdr:rowOff>0</xdr:rowOff>
              </from>
              <to>
                <xdr:col>6</xdr:col>
                <xdr:colOff>942975</xdr:colOff>
                <xdr:row>365</xdr:row>
                <xdr:rowOff>57150</xdr:rowOff>
              </to>
            </anchor>
          </objectPr>
        </oleObject>
      </mc:Choice>
      <mc:Fallback>
        <oleObject progId="Acrobat Document" shapeId="14379" r:id="rId15"/>
      </mc:Fallback>
    </mc:AlternateContent>
    <mc:AlternateContent xmlns:mc="http://schemas.openxmlformats.org/markup-compatibility/2006">
      <mc:Choice Requires="x14">
        <oleObject progId="Acrobat Document" shapeId="14380" r:id="rId17">
          <objectPr defaultSize="0" r:id="rId18">
            <anchor moveWithCells="1">
              <from>
                <xdr:col>1</xdr:col>
                <xdr:colOff>0</xdr:colOff>
                <xdr:row>374</xdr:row>
                <xdr:rowOff>0</xdr:rowOff>
              </from>
              <to>
                <xdr:col>6</xdr:col>
                <xdr:colOff>942975</xdr:colOff>
                <xdr:row>418</xdr:row>
                <xdr:rowOff>57150</xdr:rowOff>
              </to>
            </anchor>
          </objectPr>
        </oleObject>
      </mc:Choice>
      <mc:Fallback>
        <oleObject progId="Acrobat Document" shapeId="14380" r:id="rId17"/>
      </mc:Fallback>
    </mc:AlternateContent>
    <mc:AlternateContent xmlns:mc="http://schemas.openxmlformats.org/markup-compatibility/2006">
      <mc:Choice Requires="x14">
        <oleObject progId="Acrobat Document" shapeId="14381" r:id="rId19">
          <objectPr defaultSize="0" r:id="rId20">
            <anchor moveWithCells="1">
              <from>
                <xdr:col>1</xdr:col>
                <xdr:colOff>0</xdr:colOff>
                <xdr:row>427</xdr:row>
                <xdr:rowOff>0</xdr:rowOff>
              </from>
              <to>
                <xdr:col>6</xdr:col>
                <xdr:colOff>942975</xdr:colOff>
                <xdr:row>471</xdr:row>
                <xdr:rowOff>57150</xdr:rowOff>
              </to>
            </anchor>
          </objectPr>
        </oleObject>
      </mc:Choice>
      <mc:Fallback>
        <oleObject progId="Acrobat Document" shapeId="14381" r:id="rId19"/>
      </mc:Fallback>
    </mc:AlternateContent>
    <mc:AlternateContent xmlns:mc="http://schemas.openxmlformats.org/markup-compatibility/2006">
      <mc:Choice Requires="x14">
        <oleObject progId="Acrobat Document" shapeId="14383" r:id="rId21">
          <objectPr defaultSize="0" r:id="rId22">
            <anchor moveWithCells="1">
              <from>
                <xdr:col>1</xdr:col>
                <xdr:colOff>0</xdr:colOff>
                <xdr:row>480</xdr:row>
                <xdr:rowOff>0</xdr:rowOff>
              </from>
              <to>
                <xdr:col>6</xdr:col>
                <xdr:colOff>942975</xdr:colOff>
                <xdr:row>524</xdr:row>
                <xdr:rowOff>57150</xdr:rowOff>
              </to>
            </anchor>
          </objectPr>
        </oleObject>
      </mc:Choice>
      <mc:Fallback>
        <oleObject progId="Acrobat Document" shapeId="14383" r:id="rId2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9"/>
  <dimension ref="A1:P173"/>
  <sheetViews>
    <sheetView topLeftCell="A21" workbookViewId="0">
      <selection activeCell="I107" sqref="I107:J107"/>
    </sheetView>
  </sheetViews>
  <sheetFormatPr baseColWidth="10" defaultRowHeight="14.25" x14ac:dyDescent="0.2"/>
  <cols>
    <col min="1" max="1" width="16.875" customWidth="1"/>
    <col min="3" max="3" width="17.875" customWidth="1"/>
    <col min="9" max="9" width="16.125" customWidth="1"/>
  </cols>
  <sheetData>
    <row r="1" spans="1:16" s="62" customFormat="1" ht="15" x14ac:dyDescent="0.25">
      <c r="A1" s="62" t="s">
        <v>124</v>
      </c>
      <c r="B1" s="62" t="s">
        <v>125</v>
      </c>
      <c r="C1" s="62" t="s">
        <v>74</v>
      </c>
      <c r="D1" s="62" t="s">
        <v>126</v>
      </c>
      <c r="E1" s="63" t="s">
        <v>127</v>
      </c>
      <c r="F1" s="62" t="s">
        <v>128</v>
      </c>
      <c r="I1" s="1063" t="s">
        <v>625</v>
      </c>
      <c r="J1" s="1064"/>
      <c r="K1" s="1064"/>
      <c r="L1" s="1064"/>
      <c r="M1" s="1064"/>
      <c r="N1" s="1193"/>
    </row>
    <row r="2" spans="1:16" x14ac:dyDescent="0.2">
      <c r="A2" s="64" t="s">
        <v>134</v>
      </c>
      <c r="B2" s="65" t="s">
        <v>130</v>
      </c>
      <c r="C2" s="64">
        <v>30.42</v>
      </c>
      <c r="D2" s="64">
        <v>365</v>
      </c>
      <c r="E2" s="66">
        <v>1</v>
      </c>
      <c r="F2" s="64" t="s">
        <v>131</v>
      </c>
      <c r="G2" s="941"/>
      <c r="I2" s="1075" t="s">
        <v>626</v>
      </c>
      <c r="J2" s="1059" t="s">
        <v>627</v>
      </c>
      <c r="K2" s="175" t="s">
        <v>628</v>
      </c>
      <c r="L2" s="175" t="s">
        <v>629</v>
      </c>
      <c r="M2" s="175"/>
      <c r="N2" s="1076"/>
    </row>
    <row r="3" spans="1:16" x14ac:dyDescent="0.2">
      <c r="A3" s="64" t="s">
        <v>135</v>
      </c>
      <c r="B3" s="64"/>
      <c r="C3" s="64">
        <v>26</v>
      </c>
      <c r="D3" s="64">
        <v>312</v>
      </c>
      <c r="E3" s="66">
        <v>0.99</v>
      </c>
      <c r="F3" s="64" t="s">
        <v>133</v>
      </c>
      <c r="G3" s="64"/>
      <c r="I3" s="1075">
        <f>IF('B4_Allgemeine Angaben'!D7&lt;&gt;"vst",1,2)</f>
        <v>1</v>
      </c>
      <c r="J3" s="1060"/>
      <c r="K3" s="175"/>
      <c r="L3" s="175" t="s">
        <v>630</v>
      </c>
      <c r="M3" s="175"/>
      <c r="N3" s="1076"/>
    </row>
    <row r="4" spans="1:16" x14ac:dyDescent="0.2">
      <c r="A4" s="64" t="s">
        <v>129</v>
      </c>
      <c r="C4" s="64">
        <v>20.83</v>
      </c>
      <c r="D4" s="64">
        <v>250</v>
      </c>
      <c r="E4" s="66">
        <v>0.98</v>
      </c>
      <c r="F4" s="64"/>
      <c r="G4" s="64"/>
      <c r="I4" s="1075"/>
      <c r="J4" s="175">
        <f>IF('B4_Allgemeine Angaben'!H52&lt;DATEVALUE("01.07.2023"),1,2)</f>
        <v>1</v>
      </c>
      <c r="K4" s="175"/>
      <c r="L4" s="175" t="s">
        <v>631</v>
      </c>
      <c r="M4" s="175"/>
      <c r="N4" s="1076"/>
    </row>
    <row r="5" spans="1:16" ht="15" thickBot="1" x14ac:dyDescent="0.25">
      <c r="A5" s="64" t="s">
        <v>30</v>
      </c>
      <c r="C5" s="64"/>
      <c r="D5" s="64"/>
      <c r="E5" s="66">
        <v>0.97</v>
      </c>
      <c r="I5" s="1194"/>
      <c r="J5" s="1195"/>
      <c r="K5" s="1195">
        <f>IF(AND(I3=2,J4=2),2,1)</f>
        <v>1</v>
      </c>
      <c r="L5" s="195" t="s">
        <v>632</v>
      </c>
      <c r="M5" s="195"/>
      <c r="N5" s="1081"/>
    </row>
    <row r="6" spans="1:16" ht="15" x14ac:dyDescent="0.25">
      <c r="A6" s="64" t="s">
        <v>132</v>
      </c>
      <c r="E6" s="66">
        <v>0.96</v>
      </c>
      <c r="I6" s="1063" t="s">
        <v>637</v>
      </c>
      <c r="J6" s="1064"/>
      <c r="K6" s="1064"/>
      <c r="L6" s="1064"/>
      <c r="M6" s="1064"/>
      <c r="N6" s="1065"/>
      <c r="O6" s="1065"/>
      <c r="P6" s="1066"/>
    </row>
    <row r="7" spans="1:16" x14ac:dyDescent="0.2">
      <c r="A7" s="64"/>
      <c r="E7" s="66">
        <v>0.95</v>
      </c>
      <c r="I7" s="1075" t="s">
        <v>638</v>
      </c>
      <c r="J7" s="175"/>
      <c r="K7" s="175"/>
      <c r="L7" s="175"/>
      <c r="M7" s="175"/>
      <c r="N7" s="175"/>
      <c r="O7" s="175"/>
      <c r="P7" s="1076"/>
    </row>
    <row r="8" spans="1:16" x14ac:dyDescent="0.2">
      <c r="A8" s="64"/>
      <c r="E8" s="66">
        <v>0.94</v>
      </c>
      <c r="I8" s="1077" t="s">
        <v>639</v>
      </c>
      <c r="J8" s="1070" t="s">
        <v>340</v>
      </c>
      <c r="K8" s="1070" t="s">
        <v>341</v>
      </c>
      <c r="L8" s="1070" t="s">
        <v>342</v>
      </c>
      <c r="M8" s="1074" t="s">
        <v>316</v>
      </c>
      <c r="N8" s="1072" t="s">
        <v>641</v>
      </c>
      <c r="O8" s="1072" t="s">
        <v>341</v>
      </c>
      <c r="P8" s="1078" t="s">
        <v>342</v>
      </c>
    </row>
    <row r="9" spans="1:16" x14ac:dyDescent="0.2">
      <c r="E9" s="66">
        <v>0.93</v>
      </c>
      <c r="I9" s="1079" t="s">
        <v>640</v>
      </c>
      <c r="J9" s="1071">
        <v>7.6999999999999999E-2</v>
      </c>
      <c r="K9" s="1071">
        <v>5.6399999999999999E-2</v>
      </c>
      <c r="L9" s="1071">
        <v>8.72E-2</v>
      </c>
      <c r="M9" s="1073">
        <f>B4_Kalkulation!H14</f>
        <v>0</v>
      </c>
      <c r="N9" s="1073">
        <f>M9*J9</f>
        <v>0</v>
      </c>
      <c r="O9" s="1073">
        <f>M9*K9</f>
        <v>0</v>
      </c>
      <c r="P9" s="1080">
        <f>M9*L9</f>
        <v>0</v>
      </c>
    </row>
    <row r="10" spans="1:16" x14ac:dyDescent="0.2">
      <c r="A10" s="64" t="s">
        <v>610</v>
      </c>
      <c r="E10" s="66">
        <v>0.92</v>
      </c>
      <c r="I10" s="1079" t="s">
        <v>204</v>
      </c>
      <c r="J10" s="1071">
        <v>0.1037</v>
      </c>
      <c r="K10" s="1071">
        <v>6.7500000000000004E-2</v>
      </c>
      <c r="L10" s="1071">
        <v>0.1202</v>
      </c>
      <c r="M10" s="1073">
        <f>B4_Kalkulation!I14</f>
        <v>0</v>
      </c>
      <c r="N10" s="1073">
        <f t="shared" ref="N10:N13" si="0">M10*J10</f>
        <v>0</v>
      </c>
      <c r="O10" s="1073">
        <f t="shared" ref="O10:O13" si="1">M10*K10</f>
        <v>0</v>
      </c>
      <c r="P10" s="1080">
        <f t="shared" ref="P10:P13" si="2">M10*L10</f>
        <v>0</v>
      </c>
    </row>
    <row r="11" spans="1:16" x14ac:dyDescent="0.2">
      <c r="A11" s="64" t="s">
        <v>611</v>
      </c>
      <c r="E11" s="66">
        <v>0.91</v>
      </c>
      <c r="I11" s="1079" t="s">
        <v>203</v>
      </c>
      <c r="J11" s="1071">
        <v>0.15509999999999999</v>
      </c>
      <c r="K11" s="1071">
        <v>0.1074</v>
      </c>
      <c r="L11" s="1071">
        <v>0.14480000000000001</v>
      </c>
      <c r="M11" s="1073">
        <f>B4_Kalkulation!J14</f>
        <v>0</v>
      </c>
      <c r="N11" s="1073">
        <f t="shared" si="0"/>
        <v>0</v>
      </c>
      <c r="O11" s="1073">
        <f t="shared" si="1"/>
        <v>0</v>
      </c>
      <c r="P11" s="1080">
        <f t="shared" si="2"/>
        <v>0</v>
      </c>
    </row>
    <row r="12" spans="1:16" x14ac:dyDescent="0.2">
      <c r="E12" s="66">
        <v>0.9</v>
      </c>
      <c r="I12" s="1079" t="s">
        <v>202</v>
      </c>
      <c r="J12" s="1071">
        <v>0.24629999999999999</v>
      </c>
      <c r="K12" s="1071">
        <v>0.14130000000000001</v>
      </c>
      <c r="L12" s="1071">
        <v>0.16270000000000001</v>
      </c>
      <c r="M12" s="1073">
        <f>B4_Kalkulation!K14</f>
        <v>0</v>
      </c>
      <c r="N12" s="1073">
        <f t="shared" si="0"/>
        <v>0</v>
      </c>
      <c r="O12" s="1073">
        <f t="shared" si="1"/>
        <v>0</v>
      </c>
      <c r="P12" s="1080">
        <f t="shared" si="2"/>
        <v>0</v>
      </c>
    </row>
    <row r="13" spans="1:16" x14ac:dyDescent="0.2">
      <c r="E13" s="66">
        <v>0.89</v>
      </c>
      <c r="I13" s="1079" t="s">
        <v>201</v>
      </c>
      <c r="J13" s="1071">
        <v>0.38419999999999999</v>
      </c>
      <c r="K13" s="1071">
        <v>0.11020000000000001</v>
      </c>
      <c r="L13" s="1071">
        <v>0.17580000000000001</v>
      </c>
      <c r="M13" s="1073">
        <f>B4_Kalkulation!L14</f>
        <v>0</v>
      </c>
      <c r="N13" s="1073">
        <f t="shared" si="0"/>
        <v>0</v>
      </c>
      <c r="O13" s="1073">
        <f t="shared" si="1"/>
        <v>0</v>
      </c>
      <c r="P13" s="1080">
        <f t="shared" si="2"/>
        <v>0</v>
      </c>
    </row>
    <row r="14" spans="1:16" ht="15" thickBot="1" x14ac:dyDescent="0.25">
      <c r="E14" s="66">
        <v>0.88</v>
      </c>
      <c r="I14" s="1082" t="s">
        <v>321</v>
      </c>
      <c r="J14" s="1083">
        <f>SUM(J9:J13)</f>
        <v>0.96629999999999994</v>
      </c>
      <c r="K14" s="1083">
        <f t="shared" ref="K14" si="3">SUM(K9:K13)</f>
        <v>0.48280000000000006</v>
      </c>
      <c r="L14" s="1083">
        <f>SUM(L9:L13)</f>
        <v>0.69070000000000009</v>
      </c>
      <c r="M14" s="1177">
        <f t="shared" ref="M14:P14" si="4">SUM(M9:M13)</f>
        <v>0</v>
      </c>
      <c r="N14" s="1177">
        <f>SUM(N9:N13)</f>
        <v>0</v>
      </c>
      <c r="O14" s="1177">
        <f t="shared" si="4"/>
        <v>0</v>
      </c>
      <c r="P14" s="1178">
        <f t="shared" si="4"/>
        <v>0</v>
      </c>
    </row>
    <row r="15" spans="1:16" ht="15" thickTop="1" x14ac:dyDescent="0.2">
      <c r="A15" s="38"/>
      <c r="E15" s="66">
        <v>0.87</v>
      </c>
      <c r="I15" s="1553"/>
      <c r="J15" s="1554"/>
      <c r="K15" s="1554"/>
      <c r="L15" s="1554"/>
      <c r="M15" s="1555"/>
      <c r="N15" s="1179"/>
      <c r="O15" s="1179"/>
      <c r="P15" s="1180"/>
    </row>
    <row r="16" spans="1:16" ht="15" thickBot="1" x14ac:dyDescent="0.25">
      <c r="A16" s="38"/>
      <c r="E16" s="66">
        <v>0.86</v>
      </c>
      <c r="I16" s="1550" t="s">
        <v>644</v>
      </c>
      <c r="J16" s="1551"/>
      <c r="K16" s="1551"/>
      <c r="L16" s="1551"/>
      <c r="M16" s="1552"/>
      <c r="N16" s="1176">
        <f>SUM(B4_Personalkostenübersicht!AH111:AH122)</f>
        <v>0</v>
      </c>
      <c r="O16" s="1176">
        <f>SUM(B4_Personalkostenübersicht!AI224:AI243)</f>
        <v>0</v>
      </c>
      <c r="P16" s="1192">
        <f>SUM(B4_Personalkostenübersicht!AJ224:AJ243)</f>
        <v>0</v>
      </c>
    </row>
    <row r="17" spans="1:16" ht="15" thickBot="1" x14ac:dyDescent="0.25">
      <c r="E17" s="66">
        <v>0.85</v>
      </c>
      <c r="I17" s="1550" t="s">
        <v>642</v>
      </c>
      <c r="J17" s="1551"/>
      <c r="K17" s="1551"/>
      <c r="L17" s="1551"/>
      <c r="M17" s="1552"/>
      <c r="N17" s="194">
        <f>N14+N16</f>
        <v>0</v>
      </c>
      <c r="O17" s="194">
        <f t="shared" ref="O17:P17" si="5">O14+O16</f>
        <v>0</v>
      </c>
      <c r="P17" s="194">
        <f t="shared" si="5"/>
        <v>0</v>
      </c>
    </row>
    <row r="18" spans="1:16" ht="15" x14ac:dyDescent="0.25">
      <c r="A18" s="52"/>
      <c r="E18" s="64"/>
      <c r="I18" s="1063" t="s">
        <v>650</v>
      </c>
      <c r="J18" s="1065"/>
      <c r="K18" s="1065"/>
      <c r="L18" s="1065"/>
      <c r="M18" s="1065"/>
      <c r="N18" s="1065"/>
      <c r="O18" s="1065"/>
      <c r="P18" s="1066"/>
    </row>
    <row r="19" spans="1:16" ht="15" thickBot="1" x14ac:dyDescent="0.25">
      <c r="A19" s="52"/>
      <c r="I19" s="1067">
        <f>IF(OR('B4_Allgemeine Angaben'!D7="kzp",'B4_Allgemeine Angaben'!D7="vst"),1,2)</f>
        <v>1</v>
      </c>
      <c r="J19" s="1068"/>
      <c r="K19" s="1068" t="s">
        <v>651</v>
      </c>
      <c r="L19" s="1068"/>
      <c r="M19" s="1068"/>
      <c r="N19" s="1068"/>
      <c r="O19" s="1068"/>
      <c r="P19" s="1069"/>
    </row>
    <row r="20" spans="1:16" ht="15" thickBot="1" x14ac:dyDescent="0.25">
      <c r="A20" s="162" t="s">
        <v>243</v>
      </c>
      <c r="B20" s="151"/>
      <c r="C20" s="151"/>
      <c r="D20" s="151"/>
      <c r="E20" s="151"/>
      <c r="F20" s="128"/>
      <c r="G20" s="128"/>
      <c r="H20" s="128"/>
      <c r="I20" s="128"/>
      <c r="J20" s="128"/>
      <c r="K20" s="156"/>
      <c r="L20" s="156"/>
      <c r="M20" s="128"/>
      <c r="N20" s="128"/>
      <c r="O20" s="128"/>
      <c r="P20" s="128"/>
    </row>
    <row r="21" spans="1:16" ht="15.75" thickTop="1" thickBot="1" x14ac:dyDescent="0.25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</row>
    <row r="22" spans="1:16" x14ac:dyDescent="0.2">
      <c r="A22" s="129" t="s">
        <v>205</v>
      </c>
      <c r="B22" s="130" t="s">
        <v>215</v>
      </c>
      <c r="C22" s="128"/>
      <c r="D22" s="128"/>
      <c r="E22" s="128"/>
      <c r="F22" s="128"/>
      <c r="G22" s="128"/>
      <c r="H22" s="128"/>
      <c r="I22" s="128"/>
      <c r="J22" s="160" t="s">
        <v>226</v>
      </c>
      <c r="K22" s="128"/>
      <c r="L22" s="128"/>
      <c r="M22" s="155"/>
      <c r="N22" s="128"/>
      <c r="O22" s="128"/>
      <c r="P22" s="128"/>
    </row>
    <row r="23" spans="1:16" x14ac:dyDescent="0.2">
      <c r="A23" s="131">
        <v>1</v>
      </c>
      <c r="B23" s="132">
        <f>IF(B4_Kalkulation!H14&lt;&gt;0,B4_Gesamtkalkulation!H47,0)</f>
        <v>0</v>
      </c>
      <c r="C23" s="128"/>
      <c r="D23" s="128"/>
      <c r="E23" s="128"/>
      <c r="F23" s="128"/>
      <c r="G23" s="128"/>
      <c r="H23" s="128"/>
      <c r="I23" s="128"/>
      <c r="J23" s="128" t="s">
        <v>227</v>
      </c>
      <c r="K23" s="128"/>
      <c r="L23" s="128"/>
      <c r="M23" s="128"/>
      <c r="N23" s="128"/>
      <c r="O23" s="128"/>
      <c r="P23" s="128"/>
    </row>
    <row r="24" spans="1:16" ht="15" thickBot="1" x14ac:dyDescent="0.25">
      <c r="A24" s="131">
        <v>2</v>
      </c>
      <c r="B24" s="159">
        <f>IF(B4_Kalkulation!I14&lt;&gt;0,B4_Gesamtkalkulation!J47,0)</f>
        <v>0</v>
      </c>
      <c r="C24" s="128"/>
      <c r="D24" s="128"/>
      <c r="E24" s="128"/>
      <c r="F24" s="128"/>
      <c r="G24" s="128"/>
      <c r="H24" s="128"/>
      <c r="I24" s="128"/>
      <c r="J24" s="128" t="s">
        <v>228</v>
      </c>
      <c r="K24" s="128"/>
      <c r="L24" s="128"/>
      <c r="M24" s="128"/>
      <c r="N24" s="128"/>
      <c r="O24" s="128"/>
      <c r="P24" s="128"/>
    </row>
    <row r="25" spans="1:16" x14ac:dyDescent="0.2">
      <c r="A25" s="131">
        <v>3</v>
      </c>
      <c r="B25" s="159">
        <f>IF(B4_Kalkulation!J14&lt;&gt;0,B4_Gesamtkalkulation!L47,0)</f>
        <v>0</v>
      </c>
      <c r="C25" s="128"/>
      <c r="D25" s="133" t="s">
        <v>212</v>
      </c>
      <c r="E25" s="134"/>
      <c r="F25" s="152" t="str">
        <f>IF('B4_Allgemeine Angaben'!D7="tst","tst",IF('B4_Allgemeine Angaben'!D7="kzp","KZP",""))</f>
        <v>KZP</v>
      </c>
      <c r="G25" s="135"/>
      <c r="H25" s="128"/>
      <c r="I25" s="128"/>
      <c r="J25" s="128" t="s">
        <v>229</v>
      </c>
      <c r="K25" s="128"/>
      <c r="L25" s="128"/>
      <c r="M25" s="128"/>
      <c r="N25" s="128"/>
      <c r="O25" s="128"/>
      <c r="P25" s="128"/>
    </row>
    <row r="26" spans="1:16" ht="15" thickBot="1" x14ac:dyDescent="0.25">
      <c r="A26" s="131">
        <v>4</v>
      </c>
      <c r="B26" s="159">
        <f>IF(B4_Kalkulation!K14&lt;&gt;0,B4_Gesamtkalkulation!N47,0)</f>
        <v>0</v>
      </c>
      <c r="C26" s="128"/>
      <c r="D26" s="136" t="s">
        <v>225</v>
      </c>
      <c r="E26" s="137"/>
      <c r="F26" s="137"/>
      <c r="G26" s="138"/>
      <c r="H26" s="128"/>
      <c r="I26" s="128"/>
      <c r="J26" s="128"/>
      <c r="K26" s="128"/>
      <c r="L26" s="128"/>
      <c r="M26" s="128"/>
      <c r="N26" s="128"/>
      <c r="O26" s="128"/>
      <c r="P26" s="128"/>
    </row>
    <row r="27" spans="1:16" x14ac:dyDescent="0.2">
      <c r="A27" s="139">
        <v>5</v>
      </c>
      <c r="B27" s="132">
        <f>IF(B4_Kalkulation!L14&lt;&gt;0,B4_Gesamtkalkulation!P47,0)</f>
        <v>0</v>
      </c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</row>
    <row r="28" spans="1:16" x14ac:dyDescent="0.2">
      <c r="A28" s="140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61" t="s">
        <v>230</v>
      </c>
      <c r="M28" s="128"/>
      <c r="N28" s="128"/>
      <c r="O28" s="128"/>
      <c r="P28" s="128"/>
    </row>
    <row r="29" spans="1:16" x14ac:dyDescent="0.2">
      <c r="A29" s="128" t="s">
        <v>220</v>
      </c>
      <c r="B29" s="128"/>
      <c r="C29" s="128"/>
      <c r="D29" s="128"/>
      <c r="E29" s="128" t="s">
        <v>219</v>
      </c>
      <c r="F29" s="128"/>
      <c r="G29" s="128"/>
      <c r="H29" s="128"/>
      <c r="I29" s="128"/>
      <c r="J29" s="128"/>
      <c r="K29" s="128"/>
      <c r="L29" s="128" t="s">
        <v>244</v>
      </c>
      <c r="M29" s="128"/>
      <c r="N29" s="128"/>
      <c r="O29" s="128"/>
      <c r="P29" s="128"/>
    </row>
    <row r="30" spans="1:16" x14ac:dyDescent="0.2">
      <c r="A30" s="141"/>
      <c r="B30" s="142" t="s">
        <v>207</v>
      </c>
      <c r="C30" s="141" t="s">
        <v>208</v>
      </c>
      <c r="D30" s="143" t="s">
        <v>217</v>
      </c>
      <c r="E30" s="144" t="s">
        <v>218</v>
      </c>
      <c r="F30" s="142"/>
      <c r="G30" s="141" t="s">
        <v>216</v>
      </c>
      <c r="H30" s="141" t="s">
        <v>223</v>
      </c>
      <c r="I30" s="142"/>
      <c r="J30" s="142" t="s">
        <v>211</v>
      </c>
      <c r="K30" s="128"/>
      <c r="L30" s="128" t="s">
        <v>231</v>
      </c>
      <c r="M30" s="128"/>
      <c r="N30" s="128"/>
      <c r="O30" s="128"/>
      <c r="P30" s="128"/>
    </row>
    <row r="31" spans="1:16" x14ac:dyDescent="0.2">
      <c r="A31" s="145"/>
      <c r="B31" s="146"/>
      <c r="C31" s="147"/>
      <c r="D31" s="147">
        <f>IF(B23=0,B24*B55/C55,0)</f>
        <v>0</v>
      </c>
      <c r="E31" s="146">
        <f>IF(B23=0,B24*B48/C48,0)</f>
        <v>0</v>
      </c>
      <c r="F31" s="146"/>
      <c r="G31" s="147">
        <f>IF(F25="tst",D31,E31)</f>
        <v>0</v>
      </c>
      <c r="H31" s="154">
        <f>IF(B23=0,G31,B23)</f>
        <v>0</v>
      </c>
      <c r="I31" s="128"/>
      <c r="J31" s="148" t="s">
        <v>200</v>
      </c>
      <c r="K31" s="128"/>
      <c r="L31" s="128" t="s">
        <v>232</v>
      </c>
      <c r="M31" s="128"/>
      <c r="N31" s="128"/>
      <c r="O31" s="128"/>
      <c r="P31" s="128"/>
    </row>
    <row r="32" spans="1:16" x14ac:dyDescent="0.2">
      <c r="A32" s="145"/>
      <c r="B32" s="157"/>
      <c r="C32" s="158"/>
      <c r="D32" s="158"/>
      <c r="E32" s="157"/>
      <c r="F32" s="157"/>
      <c r="G32" s="158"/>
      <c r="H32" s="154">
        <f>IF(B24=0,G32,B24)</f>
        <v>0</v>
      </c>
      <c r="I32" s="128"/>
      <c r="J32" s="148" t="s">
        <v>204</v>
      </c>
      <c r="K32" s="128"/>
      <c r="L32" s="128" t="s">
        <v>233</v>
      </c>
      <c r="M32" s="128"/>
      <c r="N32" s="128"/>
      <c r="O32" s="128"/>
      <c r="P32" s="128"/>
    </row>
    <row r="33" spans="1:16" x14ac:dyDescent="0.2">
      <c r="A33" s="145"/>
      <c r="B33" s="157"/>
      <c r="C33" s="158"/>
      <c r="D33" s="158"/>
      <c r="E33" s="157"/>
      <c r="F33" s="157"/>
      <c r="G33" s="158"/>
      <c r="H33" s="154">
        <f>IF(B25=0,G33,B25)</f>
        <v>0</v>
      </c>
      <c r="I33" s="128"/>
      <c r="J33" s="148" t="s">
        <v>203</v>
      </c>
      <c r="K33" s="128"/>
      <c r="L33" s="128" t="s">
        <v>234</v>
      </c>
      <c r="M33" s="128"/>
      <c r="N33" s="128"/>
      <c r="O33" s="128"/>
      <c r="P33" s="128"/>
    </row>
    <row r="34" spans="1:16" x14ac:dyDescent="0.2">
      <c r="A34" s="145"/>
      <c r="B34" s="157"/>
      <c r="C34" s="158"/>
      <c r="D34" s="158"/>
      <c r="E34" s="157"/>
      <c r="F34" s="157"/>
      <c r="G34" s="158"/>
      <c r="H34" s="154">
        <f>IF(B26=0,G34,B26)</f>
        <v>0</v>
      </c>
      <c r="I34" s="128"/>
      <c r="J34" s="148" t="s">
        <v>202</v>
      </c>
      <c r="K34" s="128"/>
      <c r="L34" s="128" t="s">
        <v>235</v>
      </c>
      <c r="M34" s="128"/>
      <c r="N34" s="128"/>
      <c r="O34" s="128"/>
      <c r="P34" s="128"/>
    </row>
    <row r="35" spans="1:16" x14ac:dyDescent="0.2">
      <c r="A35" s="145"/>
      <c r="B35" s="146"/>
      <c r="C35" s="147"/>
      <c r="D35" s="149">
        <f>IF(B27=0,B26/E55*F55,0)</f>
        <v>0</v>
      </c>
      <c r="E35" s="146">
        <f>IF(B27=0,B26*F48/E48,0)</f>
        <v>0</v>
      </c>
      <c r="F35" s="146"/>
      <c r="G35" s="147">
        <f>IF(F25="tst",D35,E35)</f>
        <v>0</v>
      </c>
      <c r="H35" s="154">
        <f>IF(B27=0,G35,B27)</f>
        <v>0</v>
      </c>
      <c r="I35" s="128"/>
      <c r="J35" s="148" t="s">
        <v>201</v>
      </c>
      <c r="K35" s="128"/>
      <c r="L35" s="128" t="s">
        <v>236</v>
      </c>
      <c r="M35" s="128"/>
      <c r="N35" s="128"/>
      <c r="O35" s="128"/>
      <c r="P35" s="128"/>
    </row>
    <row r="36" spans="1:16" x14ac:dyDescent="0.2">
      <c r="A36" s="128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 t="s">
        <v>237</v>
      </c>
      <c r="M36" s="128"/>
      <c r="N36" s="128"/>
      <c r="O36" s="128"/>
      <c r="P36" s="128"/>
    </row>
    <row r="37" spans="1:16" x14ac:dyDescent="0.2">
      <c r="A37" s="150"/>
      <c r="B37" s="150"/>
      <c r="C37" s="150"/>
      <c r="D37" s="128"/>
      <c r="E37" s="128"/>
      <c r="F37" s="128"/>
      <c r="G37" s="128"/>
      <c r="H37" s="128"/>
      <c r="I37" s="128"/>
      <c r="J37" s="150"/>
      <c r="K37" s="150"/>
      <c r="L37" s="128" t="s">
        <v>238</v>
      </c>
      <c r="M37" s="150"/>
      <c r="N37" s="150"/>
      <c r="O37" s="150"/>
      <c r="P37" s="150"/>
    </row>
    <row r="38" spans="1:16" x14ac:dyDescent="0.2">
      <c r="A38" s="153" t="s">
        <v>222</v>
      </c>
      <c r="B38" s="153"/>
      <c r="C38" s="153"/>
      <c r="D38" s="153"/>
      <c r="E38" s="153"/>
      <c r="F38" s="153"/>
      <c r="G38" s="153"/>
      <c r="H38" s="153"/>
      <c r="I38" s="153"/>
      <c r="J38" s="127"/>
      <c r="K38" s="127"/>
      <c r="L38" s="153" t="s">
        <v>239</v>
      </c>
      <c r="M38" s="127"/>
      <c r="N38" s="127"/>
      <c r="O38" s="127"/>
      <c r="P38" s="127"/>
    </row>
    <row r="39" spans="1:16" x14ac:dyDescent="0.2">
      <c r="A39" s="153" t="s">
        <v>221</v>
      </c>
      <c r="B39" s="127"/>
      <c r="C39" s="127"/>
      <c r="D39" s="127"/>
      <c r="E39" s="127"/>
      <c r="F39" s="127"/>
      <c r="G39" s="127"/>
      <c r="H39" s="127"/>
      <c r="I39" s="127"/>
      <c r="J39" s="153"/>
      <c r="K39" s="127"/>
      <c r="L39" s="153" t="s">
        <v>240</v>
      </c>
      <c r="M39" s="127"/>
      <c r="N39" s="127"/>
      <c r="O39" s="127"/>
      <c r="P39" s="127"/>
    </row>
    <row r="40" spans="1:16" x14ac:dyDescent="0.2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27"/>
      <c r="L40" s="153" t="s">
        <v>241</v>
      </c>
      <c r="M40" s="127"/>
      <c r="N40" s="127"/>
      <c r="O40" s="127"/>
      <c r="P40" s="127"/>
    </row>
    <row r="41" spans="1:16" x14ac:dyDescent="0.2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27"/>
      <c r="L41" s="153" t="s">
        <v>242</v>
      </c>
      <c r="M41" s="127"/>
      <c r="N41" s="127"/>
      <c r="O41" s="127"/>
      <c r="P41" s="127"/>
    </row>
    <row r="42" spans="1:16" x14ac:dyDescent="0.2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</row>
    <row r="44" spans="1:16" x14ac:dyDescent="0.2">
      <c r="A44" s="100"/>
      <c r="B44" s="1561" t="s">
        <v>199</v>
      </c>
      <c r="C44" s="1561"/>
      <c r="D44" s="1561"/>
      <c r="E44" s="1561"/>
      <c r="F44" s="1561"/>
    </row>
    <row r="45" spans="1:16" ht="15" thickBot="1" x14ac:dyDescent="0.25">
      <c r="A45" s="100"/>
      <c r="B45" s="101"/>
      <c r="C45" s="102"/>
      <c r="D45" s="100"/>
      <c r="E45" s="41"/>
      <c r="F45" s="41"/>
    </row>
    <row r="46" spans="1:16" x14ac:dyDescent="0.2">
      <c r="A46" s="100"/>
      <c r="B46" s="103" t="s">
        <v>200</v>
      </c>
      <c r="C46" s="103" t="s">
        <v>204</v>
      </c>
      <c r="D46" s="103" t="s">
        <v>203</v>
      </c>
      <c r="E46" s="103" t="s">
        <v>202</v>
      </c>
      <c r="F46" s="103" t="s">
        <v>201</v>
      </c>
    </row>
    <row r="47" spans="1:16" ht="15" thickBot="1" x14ac:dyDescent="0.25">
      <c r="A47" s="100"/>
      <c r="B47" s="104"/>
      <c r="C47" s="104"/>
      <c r="D47" s="104"/>
      <c r="E47" s="104"/>
      <c r="F47" s="104"/>
    </row>
    <row r="48" spans="1:16" x14ac:dyDescent="0.2">
      <c r="A48" s="1562" t="s">
        <v>224</v>
      </c>
      <c r="B48" s="172">
        <v>0.78</v>
      </c>
      <c r="C48" s="172">
        <v>1</v>
      </c>
      <c r="D48" s="172">
        <v>1.36</v>
      </c>
      <c r="E48" s="172">
        <v>1.74</v>
      </c>
      <c r="F48" s="173">
        <v>1.91</v>
      </c>
    </row>
    <row r="49" spans="1:10" ht="15" thickBot="1" x14ac:dyDescent="0.25">
      <c r="A49" s="1563"/>
      <c r="B49" s="105"/>
      <c r="C49" s="123">
        <f>C48/B48-1</f>
        <v>0.28205128205128194</v>
      </c>
      <c r="D49" s="123">
        <f>D48/C48-1</f>
        <v>0.3600000000000001</v>
      </c>
      <c r="E49" s="123">
        <f>E48/D48-1</f>
        <v>0.27941176470588225</v>
      </c>
      <c r="F49" s="124">
        <f>F48/E48-1</f>
        <v>9.7701149425287293E-2</v>
      </c>
    </row>
    <row r="50" spans="1:10" ht="15" thickBot="1" x14ac:dyDescent="0.25">
      <c r="A50" s="43"/>
      <c r="B50" s="106"/>
      <c r="C50" s="106"/>
      <c r="D50" s="106"/>
      <c r="E50" s="106"/>
      <c r="F50" s="106"/>
    </row>
    <row r="51" spans="1:10" x14ac:dyDescent="0.2">
      <c r="A51" s="1564" t="s">
        <v>210</v>
      </c>
      <c r="B51" s="107">
        <v>125</v>
      </c>
      <c r="C51" s="107">
        <v>770</v>
      </c>
      <c r="D51" s="107">
        <v>1262</v>
      </c>
      <c r="E51" s="107">
        <v>1775</v>
      </c>
      <c r="F51" s="108">
        <v>2005</v>
      </c>
    </row>
    <row r="52" spans="1:10" x14ac:dyDescent="0.2">
      <c r="A52" s="1565"/>
      <c r="B52" s="109"/>
      <c r="C52" s="110">
        <v>1</v>
      </c>
      <c r="D52" s="111">
        <f>D51/C51</f>
        <v>1.638961038961039</v>
      </c>
      <c r="E52" s="111">
        <f>E51/C51</f>
        <v>2.3051948051948052</v>
      </c>
      <c r="F52" s="112">
        <f>F51/C51</f>
        <v>2.6038961038961039</v>
      </c>
    </row>
    <row r="53" spans="1:10" ht="15" thickBot="1" x14ac:dyDescent="0.25">
      <c r="A53" s="1566"/>
      <c r="B53" s="113"/>
      <c r="C53" s="114"/>
      <c r="D53" s="121">
        <f>D51/C51-1</f>
        <v>0.63896103896103895</v>
      </c>
      <c r="E53" s="121">
        <f t="shared" ref="E53:F53" si="6">E51/D51-1</f>
        <v>0.40649762282091917</v>
      </c>
      <c r="F53" s="122">
        <f t="shared" si="6"/>
        <v>0.12957746478873244</v>
      </c>
    </row>
    <row r="54" spans="1:10" ht="15" thickBot="1" x14ac:dyDescent="0.25">
      <c r="A54" s="41"/>
      <c r="B54" s="115"/>
      <c r="C54" s="115"/>
      <c r="D54" s="115"/>
      <c r="E54" s="115"/>
      <c r="F54" s="115"/>
    </row>
    <row r="55" spans="1:10" x14ac:dyDescent="0.2">
      <c r="A55" s="1567" t="s">
        <v>209</v>
      </c>
      <c r="B55" s="116">
        <v>0.78</v>
      </c>
      <c r="C55" s="116">
        <v>1</v>
      </c>
      <c r="D55" s="116">
        <v>1.2</v>
      </c>
      <c r="E55" s="116">
        <v>1.4</v>
      </c>
      <c r="F55" s="117">
        <v>1.5</v>
      </c>
    </row>
    <row r="56" spans="1:10" ht="15" thickBot="1" x14ac:dyDescent="0.25">
      <c r="A56" s="1568"/>
      <c r="B56" s="118"/>
      <c r="C56" s="119">
        <f>C55/B55-1</f>
        <v>0.28205128205128194</v>
      </c>
      <c r="D56" s="119">
        <f t="shared" ref="D56" si="7">D55/C55-1</f>
        <v>0.19999999999999996</v>
      </c>
      <c r="E56" s="119">
        <f>E55/D55-1</f>
        <v>0.16666666666666674</v>
      </c>
      <c r="F56" s="120">
        <f>F55/E55-1</f>
        <v>7.1428571428571397E-2</v>
      </c>
    </row>
    <row r="59" spans="1:10" x14ac:dyDescent="0.2">
      <c r="A59" s="176" t="s">
        <v>308</v>
      </c>
      <c r="B59" s="21"/>
      <c r="C59" s="21"/>
      <c r="D59" s="21"/>
      <c r="E59" s="21"/>
      <c r="F59" s="169"/>
      <c r="J59" s="163" t="s">
        <v>315</v>
      </c>
    </row>
    <row r="60" spans="1:10" x14ac:dyDescent="0.2">
      <c r="A60" s="20"/>
      <c r="F60" s="19"/>
    </row>
    <row r="61" spans="1:10" ht="15" thickBot="1" x14ac:dyDescent="0.25">
      <c r="A61" s="177" t="s">
        <v>309</v>
      </c>
      <c r="B61" s="170" t="s">
        <v>310</v>
      </c>
      <c r="C61" s="170" t="s">
        <v>311</v>
      </c>
      <c r="D61" s="178" t="s">
        <v>312</v>
      </c>
      <c r="E61" s="179"/>
      <c r="F61" s="19"/>
    </row>
    <row r="62" spans="1:10" ht="15" thickBot="1" x14ac:dyDescent="0.25">
      <c r="A62" s="175">
        <v>1</v>
      </c>
      <c r="B62" s="175">
        <v>40</v>
      </c>
      <c r="C62" s="180">
        <v>0.75</v>
      </c>
      <c r="D62" s="181">
        <f>IF('B4_Allgemeine Angaben'!L47&lt;A63,C62,IF('B4_Allgemeine Angaben'!L47&lt;A64,C63,IF('B4_Allgemeine Angaben'!L47&lt;A65,C64,C65)))</f>
        <v>0.75</v>
      </c>
      <c r="E62" s="182"/>
      <c r="F62" s="19"/>
    </row>
    <row r="63" spans="1:10" x14ac:dyDescent="0.2">
      <c r="A63" s="175">
        <v>41</v>
      </c>
      <c r="B63" s="175">
        <v>80</v>
      </c>
      <c r="C63" s="183">
        <v>1</v>
      </c>
      <c r="F63" s="19"/>
    </row>
    <row r="64" spans="1:10" x14ac:dyDescent="0.2">
      <c r="A64" s="175">
        <v>81</v>
      </c>
      <c r="B64" s="175">
        <v>150</v>
      </c>
      <c r="C64" s="183">
        <v>1.25</v>
      </c>
      <c r="F64" s="19"/>
    </row>
    <row r="65" spans="1:8" x14ac:dyDescent="0.2">
      <c r="A65" s="175">
        <v>151</v>
      </c>
      <c r="B65" s="175" t="s">
        <v>313</v>
      </c>
      <c r="C65" s="183">
        <v>2</v>
      </c>
      <c r="F65" s="19"/>
    </row>
    <row r="66" spans="1:8" x14ac:dyDescent="0.2">
      <c r="A66" s="184"/>
      <c r="B66" s="91"/>
      <c r="C66" s="91"/>
      <c r="D66" s="91"/>
      <c r="E66" s="91"/>
      <c r="F66" s="185"/>
    </row>
    <row r="68" spans="1:8" ht="71.25" x14ac:dyDescent="0.2">
      <c r="A68" s="186"/>
      <c r="B68" s="186" t="s">
        <v>316</v>
      </c>
      <c r="C68" s="186" t="s">
        <v>317</v>
      </c>
      <c r="D68" s="186" t="s">
        <v>318</v>
      </c>
      <c r="E68" s="187" t="s">
        <v>319</v>
      </c>
      <c r="F68" s="186" t="s">
        <v>320</v>
      </c>
    </row>
    <row r="69" spans="1:8" x14ac:dyDescent="0.2">
      <c r="A69" s="188" t="s">
        <v>57</v>
      </c>
      <c r="B69" s="189">
        <f>B4_Kalkulation!H14</f>
        <v>0</v>
      </c>
      <c r="C69" s="190">
        <f>B4_Kalkulation!I20</f>
        <v>0</v>
      </c>
      <c r="D69" s="175" t="e">
        <f>B69/C69</f>
        <v>#DIV/0!</v>
      </c>
      <c r="E69" s="191" t="e">
        <f>D69/$D$74</f>
        <v>#DIV/0!</v>
      </c>
      <c r="F69" s="175" t="e">
        <f>E69*$F$76</f>
        <v>#DIV/0!</v>
      </c>
    </row>
    <row r="70" spans="1:8" x14ac:dyDescent="0.2">
      <c r="A70" s="188" t="s">
        <v>58</v>
      </c>
      <c r="B70" s="189">
        <f>B4_Kalkulation!I14</f>
        <v>0</v>
      </c>
      <c r="C70" s="190">
        <f>B4_Kalkulation!I21</f>
        <v>0</v>
      </c>
      <c r="D70" s="175" t="e">
        <f t="shared" ref="D70:D73" si="8">B70/C70</f>
        <v>#DIV/0!</v>
      </c>
      <c r="E70" s="191" t="e">
        <f t="shared" ref="E70:E73" si="9">D70/$D$74</f>
        <v>#DIV/0!</v>
      </c>
      <c r="F70" s="175" t="e">
        <f t="shared" ref="F70:F73" si="10">E70*$F$76</f>
        <v>#DIV/0!</v>
      </c>
    </row>
    <row r="71" spans="1:8" x14ac:dyDescent="0.2">
      <c r="A71" s="188" t="s">
        <v>59</v>
      </c>
      <c r="B71" s="189">
        <f>B4_Kalkulation!J14</f>
        <v>0</v>
      </c>
      <c r="C71" s="190">
        <f>B4_Kalkulation!I22</f>
        <v>0</v>
      </c>
      <c r="D71" s="175" t="e">
        <f t="shared" si="8"/>
        <v>#DIV/0!</v>
      </c>
      <c r="E71" s="191" t="e">
        <f t="shared" si="9"/>
        <v>#DIV/0!</v>
      </c>
      <c r="F71" s="175" t="e">
        <f t="shared" si="10"/>
        <v>#DIV/0!</v>
      </c>
    </row>
    <row r="72" spans="1:8" x14ac:dyDescent="0.2">
      <c r="A72" s="188" t="s">
        <v>60</v>
      </c>
      <c r="B72" s="189">
        <f>B4_Kalkulation!K14</f>
        <v>0</v>
      </c>
      <c r="C72" s="190">
        <f>B4_Kalkulation!I23</f>
        <v>0</v>
      </c>
      <c r="D72" s="175" t="e">
        <f t="shared" si="8"/>
        <v>#DIV/0!</v>
      </c>
      <c r="E72" s="191" t="e">
        <f t="shared" si="9"/>
        <v>#DIV/0!</v>
      </c>
      <c r="F72" s="175" t="e">
        <f t="shared" si="10"/>
        <v>#DIV/0!</v>
      </c>
    </row>
    <row r="73" spans="1:8" ht="15" thickBot="1" x14ac:dyDescent="0.25">
      <c r="A73" s="192" t="s">
        <v>61</v>
      </c>
      <c r="B73" s="193">
        <f>B4_Kalkulation!L14</f>
        <v>0</v>
      </c>
      <c r="C73" s="194">
        <f>B4_Kalkulation!I24</f>
        <v>0</v>
      </c>
      <c r="D73" s="195" t="e">
        <f t="shared" si="8"/>
        <v>#DIV/0!</v>
      </c>
      <c r="E73" s="196" t="e">
        <f t="shared" si="9"/>
        <v>#DIV/0!</v>
      </c>
      <c r="F73" s="175" t="e">
        <f t="shared" si="10"/>
        <v>#DIV/0!</v>
      </c>
    </row>
    <row r="74" spans="1:8" x14ac:dyDescent="0.2">
      <c r="A74" s="197" t="s">
        <v>321</v>
      </c>
      <c r="B74" s="198">
        <f>SUM(B69:B73)</f>
        <v>0</v>
      </c>
      <c r="C74" s="199"/>
      <c r="D74" s="199" t="e">
        <f>SUM(D69:D73)</f>
        <v>#DIV/0!</v>
      </c>
      <c r="E74" s="200">
        <v>1</v>
      </c>
      <c r="F74" s="201" t="e">
        <f>SUM(F69:F73)</f>
        <v>#DIV/0!</v>
      </c>
    </row>
    <row r="75" spans="1:8" x14ac:dyDescent="0.2">
      <c r="A75" s="188" t="s">
        <v>322</v>
      </c>
      <c r="B75" s="170"/>
      <c r="C75" s="170"/>
      <c r="D75" s="206">
        <f>D62</f>
        <v>0.75</v>
      </c>
      <c r="E75" s="202"/>
      <c r="F75" s="203"/>
    </row>
    <row r="76" spans="1:8" ht="29.25" thickBot="1" x14ac:dyDescent="0.25">
      <c r="A76" s="207" t="s">
        <v>323</v>
      </c>
      <c r="B76" s="204"/>
      <c r="C76" s="204"/>
      <c r="D76" s="205" t="e">
        <f>SUM(D74:D75)</f>
        <v>#DIV/0!</v>
      </c>
      <c r="E76" s="204"/>
      <c r="F76" s="205" t="e">
        <f>D76*B4_Kalkulation!L26</f>
        <v>#DIV/0!</v>
      </c>
    </row>
    <row r="77" spans="1:8" ht="15" thickTop="1" x14ac:dyDescent="0.2">
      <c r="A77" s="344"/>
    </row>
    <row r="78" spans="1:8" ht="15" customHeight="1" thickBot="1" x14ac:dyDescent="0.25">
      <c r="A78" s="1560" t="s">
        <v>335</v>
      </c>
      <c r="B78" s="1560"/>
      <c r="C78" s="1560"/>
      <c r="D78" s="1560"/>
      <c r="E78" s="1560"/>
      <c r="F78" s="1560"/>
      <c r="G78" s="1560"/>
      <c r="H78" s="1560"/>
    </row>
    <row r="79" spans="1:8" x14ac:dyDescent="0.2">
      <c r="A79" s="310"/>
      <c r="B79" s="1569" t="s">
        <v>326</v>
      </c>
      <c r="C79" s="1570"/>
      <c r="D79" s="1570"/>
      <c r="E79" s="1571"/>
      <c r="F79" s="1569" t="s">
        <v>327</v>
      </c>
      <c r="G79" s="1572"/>
      <c r="H79" s="1556" t="s">
        <v>328</v>
      </c>
    </row>
    <row r="80" spans="1:8" ht="71.25" x14ac:dyDescent="0.2">
      <c r="A80" s="311"/>
      <c r="B80" s="312" t="s">
        <v>316</v>
      </c>
      <c r="C80" s="313" t="s">
        <v>329</v>
      </c>
      <c r="D80" s="314" t="s">
        <v>330</v>
      </c>
      <c r="E80" s="315" t="s">
        <v>331</v>
      </c>
      <c r="F80" s="312" t="s">
        <v>330</v>
      </c>
      <c r="G80" s="316" t="s">
        <v>332</v>
      </c>
      <c r="H80" s="1557"/>
    </row>
    <row r="81" spans="1:8" x14ac:dyDescent="0.2">
      <c r="A81" s="317" t="s">
        <v>57</v>
      </c>
      <c r="B81" s="318">
        <f>B4_Kalkulation!H14</f>
        <v>0</v>
      </c>
      <c r="C81" s="319">
        <f>B4_Kalkulation!I20</f>
        <v>0</v>
      </c>
      <c r="D81" s="320">
        <f>IFERROR(B81/C81,0)</f>
        <v>0</v>
      </c>
      <c r="E81" s="321">
        <f>IFERROR(D81/$D$86,0)</f>
        <v>0</v>
      </c>
      <c r="F81" s="322">
        <f>IFERROR($D$88*E81,0)</f>
        <v>0</v>
      </c>
      <c r="G81" s="323">
        <f>IF(F81=0,C81,B81/F81)</f>
        <v>0</v>
      </c>
      <c r="H81" s="324" t="e">
        <f>ROUND(B81/G81,3)</f>
        <v>#DIV/0!</v>
      </c>
    </row>
    <row r="82" spans="1:8" x14ac:dyDescent="0.2">
      <c r="A82" s="317" t="s">
        <v>58</v>
      </c>
      <c r="B82" s="318">
        <f>B4_Kalkulation!I14</f>
        <v>0</v>
      </c>
      <c r="C82" s="319">
        <f>B4_Kalkulation!I21</f>
        <v>0</v>
      </c>
      <c r="D82" s="320">
        <f t="shared" ref="D82:D85" si="11">IFERROR(B82/C82,0)</f>
        <v>0</v>
      </c>
      <c r="E82" s="321">
        <f t="shared" ref="E82:E85" si="12">IFERROR(D82/$D$86,0)</f>
        <v>0</v>
      </c>
      <c r="F82" s="322">
        <f t="shared" ref="F82:F85" si="13">IFERROR($D$88*E82,0)</f>
        <v>0</v>
      </c>
      <c r="G82" s="323">
        <f>IFERROR(B82/F82,0)</f>
        <v>0</v>
      </c>
      <c r="H82" s="324" t="e">
        <f t="shared" ref="H82:H85" si="14">ROUND(B82/G82,3)</f>
        <v>#DIV/0!</v>
      </c>
    </row>
    <row r="83" spans="1:8" x14ac:dyDescent="0.2">
      <c r="A83" s="317" t="s">
        <v>59</v>
      </c>
      <c r="B83" s="318">
        <f>B4_Kalkulation!J14</f>
        <v>0</v>
      </c>
      <c r="C83" s="319">
        <f>B4_Kalkulation!I22</f>
        <v>0</v>
      </c>
      <c r="D83" s="320">
        <f t="shared" si="11"/>
        <v>0</v>
      </c>
      <c r="E83" s="321">
        <f t="shared" si="12"/>
        <v>0</v>
      </c>
      <c r="F83" s="322">
        <f t="shared" si="13"/>
        <v>0</v>
      </c>
      <c r="G83" s="323">
        <f t="shared" ref="G83:G84" si="15">IFERROR(B83/F83,0)</f>
        <v>0</v>
      </c>
      <c r="H83" s="324" t="e">
        <f t="shared" si="14"/>
        <v>#DIV/0!</v>
      </c>
    </row>
    <row r="84" spans="1:8" x14ac:dyDescent="0.2">
      <c r="A84" s="317" t="s">
        <v>60</v>
      </c>
      <c r="B84" s="318">
        <f>B4_Kalkulation!K14</f>
        <v>0</v>
      </c>
      <c r="C84" s="319">
        <f>B4_Kalkulation!I23</f>
        <v>0</v>
      </c>
      <c r="D84" s="320">
        <f t="shared" si="11"/>
        <v>0</v>
      </c>
      <c r="E84" s="321">
        <f t="shared" si="12"/>
        <v>0</v>
      </c>
      <c r="F84" s="322">
        <f t="shared" si="13"/>
        <v>0</v>
      </c>
      <c r="G84" s="323">
        <f t="shared" si="15"/>
        <v>0</v>
      </c>
      <c r="H84" s="324" t="e">
        <f t="shared" si="14"/>
        <v>#DIV/0!</v>
      </c>
    </row>
    <row r="85" spans="1:8" x14ac:dyDescent="0.2">
      <c r="A85" s="317" t="s">
        <v>61</v>
      </c>
      <c r="B85" s="325">
        <f>B4_Kalkulation!L14</f>
        <v>0</v>
      </c>
      <c r="C85" s="319">
        <f>B4_Kalkulation!I24</f>
        <v>0</v>
      </c>
      <c r="D85" s="326">
        <f t="shared" si="11"/>
        <v>0</v>
      </c>
      <c r="E85" s="321">
        <f t="shared" si="12"/>
        <v>0</v>
      </c>
      <c r="F85" s="322">
        <f t="shared" si="13"/>
        <v>0</v>
      </c>
      <c r="G85" s="323">
        <f>IF(F85=0,C85,B85/F85)</f>
        <v>0</v>
      </c>
      <c r="H85" s="324" t="e">
        <f t="shared" si="14"/>
        <v>#DIV/0!</v>
      </c>
    </row>
    <row r="86" spans="1:8" ht="15" thickBot="1" x14ac:dyDescent="0.25">
      <c r="A86" s="327" t="s">
        <v>321</v>
      </c>
      <c r="B86" s="328"/>
      <c r="C86" s="329"/>
      <c r="D86" s="330">
        <f>SUM(D81:D85)</f>
        <v>0</v>
      </c>
      <c r="E86" s="331">
        <f>SUM(E81:E85)</f>
        <v>0</v>
      </c>
      <c r="F86" s="332"/>
      <c r="G86" s="252"/>
      <c r="H86" s="333"/>
    </row>
    <row r="87" spans="1:8" ht="15" thickTop="1" x14ac:dyDescent="0.2">
      <c r="A87" s="334"/>
      <c r="B87" s="1558" t="s">
        <v>333</v>
      </c>
      <c r="C87" s="1559"/>
      <c r="D87" s="335" t="str">
        <f>B4_Kalkulation!J25</f>
        <v/>
      </c>
      <c r="F87" s="336"/>
      <c r="G87" s="252"/>
      <c r="H87" s="333"/>
    </row>
    <row r="88" spans="1:8" ht="15" thickBot="1" x14ac:dyDescent="0.25">
      <c r="A88" s="337" t="s">
        <v>334</v>
      </c>
      <c r="B88" s="338">
        <f>SUM(B81:B85)</f>
        <v>0</v>
      </c>
      <c r="C88" s="339"/>
      <c r="D88" s="340">
        <f>SUM(D86:D87)</f>
        <v>0</v>
      </c>
      <c r="E88" s="341"/>
      <c r="F88" s="342">
        <f>SUM(F81:F87)</f>
        <v>0</v>
      </c>
      <c r="G88" s="341"/>
      <c r="H88" s="343" t="e">
        <f>SUM(H81:H87)</f>
        <v>#DIV/0!</v>
      </c>
    </row>
    <row r="89" spans="1:8" ht="15" thickTop="1" x14ac:dyDescent="0.2"/>
    <row r="90" spans="1:8" x14ac:dyDescent="0.2">
      <c r="A90" s="363" t="s">
        <v>338</v>
      </c>
      <c r="F90" s="364"/>
    </row>
    <row r="91" spans="1:8" x14ac:dyDescent="0.2">
      <c r="A91" s="364"/>
    </row>
    <row r="92" spans="1:8" x14ac:dyDescent="0.2">
      <c r="A92" s="364" t="s">
        <v>10</v>
      </c>
      <c r="E92" s="252"/>
      <c r="F92" s="252"/>
    </row>
    <row r="93" spans="1:8" x14ac:dyDescent="0.2">
      <c r="A93" s="364" t="s">
        <v>339</v>
      </c>
      <c r="E93" s="562"/>
      <c r="F93" s="252"/>
    </row>
    <row r="94" spans="1:8" x14ac:dyDescent="0.2">
      <c r="A94" s="364" t="s">
        <v>340</v>
      </c>
      <c r="E94" s="562"/>
      <c r="F94" s="252"/>
    </row>
    <row r="95" spans="1:8" x14ac:dyDescent="0.2">
      <c r="A95" s="364" t="s">
        <v>341</v>
      </c>
    </row>
    <row r="96" spans="1:8" x14ac:dyDescent="0.2">
      <c r="A96" s="364" t="s">
        <v>342</v>
      </c>
      <c r="E96" s="528"/>
    </row>
    <row r="97" spans="1:15" x14ac:dyDescent="0.2">
      <c r="A97" s="364"/>
      <c r="E97" s="252"/>
    </row>
    <row r="98" spans="1:15" x14ac:dyDescent="0.2">
      <c r="A98" s="362"/>
      <c r="E98" s="252"/>
    </row>
    <row r="99" spans="1:15" x14ac:dyDescent="0.2">
      <c r="A99" s="362"/>
      <c r="E99" s="252"/>
    </row>
    <row r="100" spans="1:15" x14ac:dyDescent="0.2">
      <c r="A100" s="362"/>
    </row>
    <row r="101" spans="1:15" ht="15" thickBot="1" x14ac:dyDescent="0.25"/>
    <row r="102" spans="1:15" ht="15.75" thickBot="1" x14ac:dyDescent="0.3">
      <c r="A102" s="557" t="s">
        <v>472</v>
      </c>
      <c r="B102" s="1537" t="s">
        <v>621</v>
      </c>
      <c r="C102" s="1538"/>
      <c r="D102" s="1539"/>
      <c r="E102" s="565" t="s">
        <v>492</v>
      </c>
      <c r="F102" s="563"/>
      <c r="G102" s="1042" t="s">
        <v>622</v>
      </c>
      <c r="I102" s="1533" t="s">
        <v>501</v>
      </c>
      <c r="J102" s="1533"/>
      <c r="K102" s="1533"/>
      <c r="L102" s="1533"/>
      <c r="M102" s="421" t="s">
        <v>576</v>
      </c>
      <c r="O102" s="62"/>
    </row>
    <row r="103" spans="1:15" ht="15" thickBot="1" x14ac:dyDescent="0.25">
      <c r="A103" s="558" t="s">
        <v>473</v>
      </c>
      <c r="B103" s="559" t="s">
        <v>474</v>
      </c>
      <c r="C103" s="560" t="s">
        <v>475</v>
      </c>
      <c r="D103" s="561" t="s">
        <v>476</v>
      </c>
      <c r="G103" s="560" t="s">
        <v>475</v>
      </c>
      <c r="I103" s="1548" t="s">
        <v>502</v>
      </c>
      <c r="J103" s="1548"/>
      <c r="K103" s="878" t="s">
        <v>506</v>
      </c>
      <c r="L103" s="876">
        <v>0.05</v>
      </c>
      <c r="O103" s="865"/>
    </row>
    <row r="104" spans="1:15" x14ac:dyDescent="0.2">
      <c r="A104" s="825" t="s">
        <v>477</v>
      </c>
      <c r="B104" s="829">
        <f>C104*2</f>
        <v>16.399999999999999</v>
      </c>
      <c r="C104" s="830">
        <v>8.1999999999999993</v>
      </c>
      <c r="D104" s="821">
        <f>B104/2</f>
        <v>8.1999999999999993</v>
      </c>
      <c r="E104" s="822" t="s">
        <v>491</v>
      </c>
      <c r="F104" s="823"/>
      <c r="G104" s="824">
        <v>13</v>
      </c>
      <c r="I104" s="1548" t="s">
        <v>62</v>
      </c>
      <c r="J104" s="1548"/>
      <c r="K104" s="879" t="s">
        <v>506</v>
      </c>
      <c r="L104" s="876">
        <v>0.05</v>
      </c>
      <c r="M104" s="863"/>
      <c r="O104" s="866"/>
    </row>
    <row r="105" spans="1:15" x14ac:dyDescent="0.2">
      <c r="A105" s="828" t="s">
        <v>478</v>
      </c>
      <c r="B105" s="829">
        <f>C105*2</f>
        <v>18.600000000000001</v>
      </c>
      <c r="C105" s="830">
        <v>9.3000000000000007</v>
      </c>
      <c r="D105" s="843">
        <f>B105/2</f>
        <v>9.3000000000000007</v>
      </c>
      <c r="E105" s="844" t="s">
        <v>490</v>
      </c>
      <c r="F105" s="845"/>
      <c r="G105" s="846">
        <v>15</v>
      </c>
      <c r="I105" s="1548" t="s">
        <v>32</v>
      </c>
      <c r="J105" s="1548"/>
      <c r="K105" s="879" t="s">
        <v>506</v>
      </c>
      <c r="L105" s="876">
        <v>0.05</v>
      </c>
      <c r="M105" s="863"/>
      <c r="O105" s="866"/>
    </row>
    <row r="106" spans="1:15" x14ac:dyDescent="0.2">
      <c r="A106" s="828" t="s">
        <v>479</v>
      </c>
      <c r="B106" s="829">
        <f>C106*2</f>
        <v>2.6</v>
      </c>
      <c r="C106" s="830">
        <v>1.3</v>
      </c>
      <c r="D106" s="843">
        <f>B106/2</f>
        <v>1.3</v>
      </c>
      <c r="E106" s="828"/>
      <c r="F106" s="847"/>
      <c r="G106" s="846"/>
      <c r="I106" s="1548" t="s">
        <v>33</v>
      </c>
      <c r="J106" s="1548"/>
      <c r="K106" s="879" t="s">
        <v>506</v>
      </c>
      <c r="L106" s="876">
        <v>0.05</v>
      </c>
      <c r="M106" s="863"/>
      <c r="O106" s="866"/>
    </row>
    <row r="107" spans="1:15" ht="15" thickBot="1" x14ac:dyDescent="0.25">
      <c r="A107" s="828" t="s">
        <v>480</v>
      </c>
      <c r="B107" s="1024">
        <v>3.4</v>
      </c>
      <c r="C107" s="1025">
        <v>1.2</v>
      </c>
      <c r="D107" s="1026">
        <v>2.2000000000000002</v>
      </c>
      <c r="E107" s="849"/>
      <c r="F107" s="845"/>
      <c r="G107" s="850"/>
      <c r="I107" s="1548" t="s">
        <v>503</v>
      </c>
      <c r="J107" s="1548"/>
      <c r="K107" s="879" t="s">
        <v>506</v>
      </c>
      <c r="L107" s="877">
        <v>0.05</v>
      </c>
      <c r="O107" s="866"/>
    </row>
    <row r="108" spans="1:15" ht="15" thickBot="1" x14ac:dyDescent="0.25">
      <c r="A108" s="832" t="s">
        <v>481</v>
      </c>
      <c r="B108" s="833"/>
      <c r="C108" s="834">
        <f>(C107+C106+C105+C104)</f>
        <v>20</v>
      </c>
      <c r="D108" s="851"/>
      <c r="E108" s="852" t="s">
        <v>481</v>
      </c>
      <c r="F108" s="853"/>
      <c r="G108" s="854">
        <f>SUM(G104:G107)</f>
        <v>28</v>
      </c>
      <c r="I108" s="1549" t="s">
        <v>575</v>
      </c>
      <c r="J108" s="1549"/>
      <c r="K108" s="983" t="s">
        <v>506</v>
      </c>
      <c r="L108" s="1043">
        <v>17.899999999999999</v>
      </c>
      <c r="M108" s="236" t="s">
        <v>623</v>
      </c>
      <c r="O108" s="866"/>
    </row>
    <row r="109" spans="1:15" x14ac:dyDescent="0.2">
      <c r="A109" s="835" t="s">
        <v>482</v>
      </c>
      <c r="B109" s="836" t="s">
        <v>483</v>
      </c>
      <c r="C109" s="1027">
        <v>0.79</v>
      </c>
      <c r="D109" s="855"/>
      <c r="E109" s="835" t="s">
        <v>482</v>
      </c>
      <c r="F109" s="845"/>
      <c r="G109" s="850">
        <v>0.28999999999999998</v>
      </c>
      <c r="I109" s="1549" t="s">
        <v>504</v>
      </c>
      <c r="J109" s="1549"/>
      <c r="K109" s="879" t="s">
        <v>506</v>
      </c>
      <c r="L109" s="877">
        <v>7.4999999999999997E-2</v>
      </c>
      <c r="M109" s="421" t="s">
        <v>590</v>
      </c>
      <c r="O109" s="866"/>
    </row>
    <row r="110" spans="1:15" ht="15" thickBot="1" x14ac:dyDescent="0.25">
      <c r="A110" s="835" t="s">
        <v>484</v>
      </c>
      <c r="B110" s="836" t="s">
        <v>485</v>
      </c>
      <c r="C110" s="838">
        <v>2.15</v>
      </c>
      <c r="D110" s="856"/>
      <c r="E110" s="835" t="s">
        <v>489</v>
      </c>
      <c r="F110" s="845"/>
      <c r="G110" s="850">
        <v>0.9</v>
      </c>
      <c r="I110" s="1549" t="s">
        <v>505</v>
      </c>
      <c r="J110" s="1549"/>
      <c r="K110" s="879" t="s">
        <v>506</v>
      </c>
      <c r="L110" s="876">
        <v>9.0999999999999998E-2</v>
      </c>
      <c r="M110" s="421" t="s">
        <v>591</v>
      </c>
      <c r="O110" s="866"/>
    </row>
    <row r="111" spans="1:15" ht="15" thickBot="1" x14ac:dyDescent="0.25">
      <c r="A111" s="839" t="s">
        <v>486</v>
      </c>
      <c r="B111" s="840"/>
      <c r="C111" s="841">
        <v>0.06</v>
      </c>
      <c r="D111" s="856"/>
      <c r="E111" s="857" t="s">
        <v>486</v>
      </c>
      <c r="F111" s="858"/>
      <c r="G111" s="1013">
        <v>0.06</v>
      </c>
      <c r="I111" s="236"/>
      <c r="J111" s="864"/>
      <c r="K111" s="867"/>
      <c r="L111" s="864"/>
      <c r="M111" s="236"/>
      <c r="O111" s="866"/>
    </row>
    <row r="112" spans="1:15" ht="15" thickBot="1" x14ac:dyDescent="0.25">
      <c r="A112" s="1540" t="s">
        <v>487</v>
      </c>
      <c r="B112" s="1541"/>
      <c r="C112" s="842">
        <f>(C108+C109+C111)</f>
        <v>20.849999999999998</v>
      </c>
      <c r="D112" s="856"/>
      <c r="E112" s="1540" t="s">
        <v>487</v>
      </c>
      <c r="F112" s="1542"/>
      <c r="G112" s="859">
        <f>(G108+G109+G111)</f>
        <v>28.349999999999998</v>
      </c>
      <c r="I112" s="1493"/>
      <c r="J112" s="1493"/>
      <c r="K112" s="868"/>
      <c r="L112" s="864"/>
      <c r="M112" s="1493"/>
      <c r="N112" s="1493"/>
      <c r="O112" s="869"/>
    </row>
    <row r="113" spans="1:15" ht="15" thickBot="1" x14ac:dyDescent="0.25">
      <c r="A113" s="1540" t="s">
        <v>488</v>
      </c>
      <c r="B113" s="1541"/>
      <c r="C113" s="842">
        <f>C112+C110</f>
        <v>22.999999999999996</v>
      </c>
      <c r="D113" s="860"/>
      <c r="E113" s="1540" t="s">
        <v>488</v>
      </c>
      <c r="F113" s="1542"/>
      <c r="G113" s="861">
        <f>G112+G110</f>
        <v>29.249999999999996</v>
      </c>
      <c r="I113" s="1493"/>
      <c r="J113" s="1493"/>
      <c r="K113" s="868"/>
      <c r="M113" s="1493"/>
      <c r="N113" s="1493"/>
      <c r="O113" s="869"/>
    </row>
    <row r="115" spans="1:15" ht="14.25" customHeight="1" thickBot="1" x14ac:dyDescent="0.25"/>
    <row r="116" spans="1:15" ht="42.75" customHeight="1" x14ac:dyDescent="0.25">
      <c r="A116" s="1534" t="s">
        <v>561</v>
      </c>
      <c r="B116" s="1535"/>
      <c r="C116" s="1536"/>
      <c r="D116" s="421" t="s">
        <v>577</v>
      </c>
      <c r="I116" s="1545" t="s">
        <v>519</v>
      </c>
      <c r="J116" s="1546"/>
      <c r="K116" s="1547"/>
      <c r="L116" s="421" t="s">
        <v>577</v>
      </c>
    </row>
    <row r="117" spans="1:15" x14ac:dyDescent="0.2">
      <c r="A117" s="880" t="s">
        <v>507</v>
      </c>
      <c r="B117" s="1044">
        <v>12.41</v>
      </c>
      <c r="C117" s="881"/>
      <c r="I117" s="175" t="s">
        <v>525</v>
      </c>
      <c r="J117" s="175" t="s">
        <v>520</v>
      </c>
      <c r="K117" s="175" t="s">
        <v>521</v>
      </c>
    </row>
    <row r="118" spans="1:15" x14ac:dyDescent="0.2">
      <c r="A118" s="880" t="s">
        <v>508</v>
      </c>
      <c r="B118" s="882">
        <f>40*52</f>
        <v>2080</v>
      </c>
      <c r="C118" s="881" t="s">
        <v>509</v>
      </c>
      <c r="I118" s="175" t="s">
        <v>560</v>
      </c>
      <c r="J118" s="922">
        <v>0.02</v>
      </c>
      <c r="K118" s="922">
        <v>0.02</v>
      </c>
      <c r="L118" s="900"/>
    </row>
    <row r="119" spans="1:15" x14ac:dyDescent="0.2">
      <c r="A119" s="880" t="s">
        <v>510</v>
      </c>
      <c r="B119" s="883">
        <f>B118*B117</f>
        <v>25812.799999999999</v>
      </c>
      <c r="C119" s="881"/>
      <c r="I119" s="175" t="s">
        <v>522</v>
      </c>
      <c r="J119" s="922">
        <v>0.05</v>
      </c>
      <c r="K119" s="922">
        <v>0.03</v>
      </c>
    </row>
    <row r="120" spans="1:15" x14ac:dyDescent="0.2">
      <c r="A120" s="880" t="s">
        <v>511</v>
      </c>
      <c r="B120" s="883">
        <f>B119*C120</f>
        <v>0</v>
      </c>
      <c r="C120" s="899">
        <f>B4_Personalkostenübersicht!$J$12/100</f>
        <v>0</v>
      </c>
      <c r="I120" s="175" t="s">
        <v>523</v>
      </c>
      <c r="J120" s="922">
        <v>0.05</v>
      </c>
      <c r="K120" s="922">
        <v>0.03</v>
      </c>
    </row>
    <row r="121" spans="1:15" x14ac:dyDescent="0.2">
      <c r="A121" s="884" t="s">
        <v>512</v>
      </c>
      <c r="B121" s="885">
        <f>B119+B120</f>
        <v>25812.799999999999</v>
      </c>
      <c r="C121" s="886" t="s">
        <v>513</v>
      </c>
      <c r="I121" s="175" t="s">
        <v>524</v>
      </c>
      <c r="J121" s="922">
        <v>0.04</v>
      </c>
      <c r="K121" s="922">
        <v>0.02</v>
      </c>
    </row>
    <row r="122" spans="1:15" x14ac:dyDescent="0.2">
      <c r="A122" s="880" t="s">
        <v>514</v>
      </c>
      <c r="B122" s="883">
        <f>B119*C122</f>
        <v>516.25599999999997</v>
      </c>
      <c r="C122" s="925">
        <f>IF('B4_Allgemeine Angaben'!$D$7="tst",KAT!K118,KAT!J118)</f>
        <v>0.02</v>
      </c>
      <c r="I122" s="923" t="s">
        <v>526</v>
      </c>
      <c r="J122" s="924">
        <f>AVERAGE(J118:J121)</f>
        <v>0.04</v>
      </c>
      <c r="K122" s="924">
        <f>AVERAGE(K118:K121)</f>
        <v>2.5000000000000001E-2</v>
      </c>
    </row>
    <row r="123" spans="1:15" ht="33.75" x14ac:dyDescent="0.2">
      <c r="A123" s="887" t="s">
        <v>512</v>
      </c>
      <c r="B123" s="888">
        <f>B119+B120+B122</f>
        <v>26329.056</v>
      </c>
      <c r="C123" s="889" t="s">
        <v>515</v>
      </c>
    </row>
    <row r="124" spans="1:15" x14ac:dyDescent="0.2">
      <c r="A124" s="901" t="s">
        <v>516</v>
      </c>
      <c r="B124" s="883">
        <f>B123/12</f>
        <v>2194.0880000000002</v>
      </c>
      <c r="C124" s="890"/>
    </row>
    <row r="125" spans="1:15" ht="15" thickBot="1" x14ac:dyDescent="0.25">
      <c r="A125" s="891" t="s">
        <v>512</v>
      </c>
      <c r="B125" s="892">
        <f>B123+B124</f>
        <v>28523.144</v>
      </c>
      <c r="C125" s="893"/>
    </row>
    <row r="126" spans="1:15" ht="29.25" thickBot="1" x14ac:dyDescent="0.25">
      <c r="A126" s="894" t="s">
        <v>517</v>
      </c>
      <c r="B126" s="895">
        <f>B125*102%*102%</f>
        <v>29675.479017599999</v>
      </c>
      <c r="C126" s="896">
        <f>ROUND(B126,-2)</f>
        <v>29700</v>
      </c>
      <c r="D126" s="897" t="s">
        <v>518</v>
      </c>
      <c r="E126" s="898">
        <f>C126+0.009</f>
        <v>29700.008999999998</v>
      </c>
    </row>
    <row r="130" spans="1:13" ht="15" x14ac:dyDescent="0.25">
      <c r="A130" s="910" t="s">
        <v>550</v>
      </c>
    </row>
    <row r="131" spans="1:13" x14ac:dyDescent="0.2">
      <c r="A131" s="871" t="s">
        <v>542</v>
      </c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</row>
    <row r="132" spans="1:13" x14ac:dyDescent="0.2">
      <c r="A132" s="252" t="s">
        <v>551</v>
      </c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</row>
    <row r="133" spans="1:13" x14ac:dyDescent="0.2">
      <c r="A133" s="252" t="s">
        <v>566</v>
      </c>
    </row>
    <row r="135" spans="1:13" x14ac:dyDescent="0.2">
      <c r="B135" s="1543" t="s">
        <v>559</v>
      </c>
      <c r="C135" s="1544"/>
      <c r="D135" s="175" t="s">
        <v>532</v>
      </c>
      <c r="E135" t="s">
        <v>567</v>
      </c>
    </row>
    <row r="136" spans="1:13" x14ac:dyDescent="0.2">
      <c r="A136" t="s">
        <v>533</v>
      </c>
      <c r="B136" s="1543" t="s">
        <v>259</v>
      </c>
      <c r="C136" s="1544"/>
      <c r="D136" s="175">
        <f>IF(B4_Kalkulation!F29=0,0,IF(B4_Kalkulation!F29&lt;KAT!E149,KAT!C149*B4_Kalkulation!M29+KAT!C149,IF(B4_Kalkulation!F29&gt;KAT!C149,B4_Kalkulation!F29*B4_Kalkulation!M29+B4_Kalkulation!F29)))</f>
        <v>0</v>
      </c>
    </row>
    <row r="137" spans="1:13" x14ac:dyDescent="0.2">
      <c r="B137" s="1543" t="s">
        <v>260</v>
      </c>
      <c r="C137" s="1544"/>
      <c r="D137" s="175">
        <f>IF(B4_Kalkulation!F30=0,0,IF(B4_Kalkulation!F30&lt;KAT!E161,KAT!C161*B4_Kalkulation!M30+KAT!C161,IF(B4_Kalkulation!F30&gt;KAT!C161,B4_Kalkulation!F30*B4_Kalkulation!M30+B4_Kalkulation!F30)))</f>
        <v>0</v>
      </c>
    </row>
    <row r="138" spans="1:13" ht="15" thickBot="1" x14ac:dyDescent="0.25"/>
    <row r="139" spans="1:13" ht="45" customHeight="1" x14ac:dyDescent="0.25">
      <c r="A139" s="1534" t="s">
        <v>562</v>
      </c>
      <c r="B139" s="1535"/>
      <c r="C139" s="1536"/>
      <c r="D139" s="421" t="s">
        <v>577</v>
      </c>
      <c r="H139" t="s">
        <v>624</v>
      </c>
    </row>
    <row r="140" spans="1:13" x14ac:dyDescent="0.2">
      <c r="A140" s="880" t="s">
        <v>507</v>
      </c>
      <c r="B140" s="1044">
        <v>12.41</v>
      </c>
      <c r="C140" s="881"/>
      <c r="H140">
        <v>12.41</v>
      </c>
      <c r="I140" s="238">
        <v>45292</v>
      </c>
    </row>
    <row r="141" spans="1:13" x14ac:dyDescent="0.2">
      <c r="A141" s="880" t="s">
        <v>508</v>
      </c>
      <c r="B141" s="882">
        <f>40*52</f>
        <v>2080</v>
      </c>
      <c r="C141" s="881" t="s">
        <v>509</v>
      </c>
      <c r="H141">
        <v>12.82</v>
      </c>
      <c r="I141" s="238">
        <v>45658</v>
      </c>
      <c r="K141" s="283"/>
      <c r="L141" s="283"/>
      <c r="M141" s="283"/>
    </row>
    <row r="142" spans="1:13" x14ac:dyDescent="0.2">
      <c r="A142" s="880" t="s">
        <v>510</v>
      </c>
      <c r="B142" s="883">
        <f>B141*B140</f>
        <v>25812.799999999999</v>
      </c>
      <c r="C142" s="881"/>
    </row>
    <row r="143" spans="1:13" x14ac:dyDescent="0.2">
      <c r="A143" s="880" t="s">
        <v>511</v>
      </c>
      <c r="B143" s="883">
        <f>B142*C143</f>
        <v>0</v>
      </c>
      <c r="C143" s="899">
        <f>B4_Personalkostenübersicht!$J$12/100</f>
        <v>0</v>
      </c>
    </row>
    <row r="144" spans="1:13" x14ac:dyDescent="0.2">
      <c r="A144" s="884" t="s">
        <v>512</v>
      </c>
      <c r="B144" s="885">
        <f>B142+B143</f>
        <v>25812.799999999999</v>
      </c>
      <c r="C144" s="886" t="s">
        <v>513</v>
      </c>
    </row>
    <row r="145" spans="1:5" x14ac:dyDescent="0.2">
      <c r="A145" s="880" t="s">
        <v>514</v>
      </c>
      <c r="B145" s="883">
        <f>B142*C145</f>
        <v>1290.6400000000001</v>
      </c>
      <c r="C145" s="925">
        <f>IF('B4_Allgemeine Angaben'!$D$7="tst",KAT!K119,KAT!J119)</f>
        <v>0.05</v>
      </c>
    </row>
    <row r="146" spans="1:5" ht="33.75" x14ac:dyDescent="0.2">
      <c r="A146" s="887" t="s">
        <v>512</v>
      </c>
      <c r="B146" s="888">
        <f>B142+B143+B145</f>
        <v>27103.439999999999</v>
      </c>
      <c r="C146" s="889" t="s">
        <v>515</v>
      </c>
    </row>
    <row r="147" spans="1:5" x14ac:dyDescent="0.2">
      <c r="A147" s="901" t="s">
        <v>516</v>
      </c>
      <c r="B147" s="883">
        <f>B146/12</f>
        <v>2258.62</v>
      </c>
      <c r="C147" s="890"/>
    </row>
    <row r="148" spans="1:5" ht="15" thickBot="1" x14ac:dyDescent="0.25">
      <c r="A148" s="891" t="s">
        <v>512</v>
      </c>
      <c r="B148" s="892">
        <f>B146+B147</f>
        <v>29362.059999999998</v>
      </c>
      <c r="C148" s="893"/>
    </row>
    <row r="149" spans="1:5" ht="29.25" thickBot="1" x14ac:dyDescent="0.25">
      <c r="A149" s="894" t="s">
        <v>517</v>
      </c>
      <c r="B149" s="895">
        <f>B148*102%*102%</f>
        <v>30548.287224</v>
      </c>
      <c r="C149" s="896">
        <f>ROUND(B149,-2)</f>
        <v>30500</v>
      </c>
      <c r="D149" s="897" t="s">
        <v>518</v>
      </c>
      <c r="E149" s="898">
        <f>C149+0.009</f>
        <v>30500.008999999998</v>
      </c>
    </row>
    <row r="150" spans="1:5" ht="15" thickBot="1" x14ac:dyDescent="0.25"/>
    <row r="151" spans="1:5" ht="40.5" customHeight="1" x14ac:dyDescent="0.25">
      <c r="A151" s="1534" t="s">
        <v>563</v>
      </c>
      <c r="B151" s="1535"/>
      <c r="C151" s="1536"/>
      <c r="D151" s="421" t="s">
        <v>577</v>
      </c>
    </row>
    <row r="152" spans="1:5" x14ac:dyDescent="0.2">
      <c r="A152" s="880" t="s">
        <v>507</v>
      </c>
      <c r="B152" s="1044">
        <v>12.41</v>
      </c>
      <c r="C152" s="881"/>
    </row>
    <row r="153" spans="1:5" x14ac:dyDescent="0.2">
      <c r="A153" s="880" t="s">
        <v>508</v>
      </c>
      <c r="B153" s="882">
        <f>40*52</f>
        <v>2080</v>
      </c>
      <c r="C153" s="881" t="s">
        <v>509</v>
      </c>
    </row>
    <row r="154" spans="1:5" x14ac:dyDescent="0.2">
      <c r="A154" s="880" t="s">
        <v>510</v>
      </c>
      <c r="B154" s="883">
        <f>B153*B152</f>
        <v>25812.799999999999</v>
      </c>
      <c r="C154" s="881"/>
    </row>
    <row r="155" spans="1:5" x14ac:dyDescent="0.2">
      <c r="A155" s="880" t="s">
        <v>511</v>
      </c>
      <c r="B155" s="883">
        <f>B154*C155</f>
        <v>0</v>
      </c>
      <c r="C155" s="899">
        <f>B4_Personalkostenübersicht!$J$12/100</f>
        <v>0</v>
      </c>
    </row>
    <row r="156" spans="1:5" x14ac:dyDescent="0.2">
      <c r="A156" s="884" t="s">
        <v>512</v>
      </c>
      <c r="B156" s="885">
        <f>B154+B155</f>
        <v>25812.799999999999</v>
      </c>
      <c r="C156" s="886" t="s">
        <v>513</v>
      </c>
    </row>
    <row r="157" spans="1:5" x14ac:dyDescent="0.2">
      <c r="A157" s="880" t="s">
        <v>514</v>
      </c>
      <c r="B157" s="883">
        <f>B154*C157</f>
        <v>1290.6400000000001</v>
      </c>
      <c r="C157" s="925">
        <f>IF('B4_Allgemeine Angaben'!$D$7="tst",KAT!K120,KAT!J120)</f>
        <v>0.05</v>
      </c>
    </row>
    <row r="158" spans="1:5" ht="33.75" x14ac:dyDescent="0.2">
      <c r="A158" s="887" t="s">
        <v>512</v>
      </c>
      <c r="B158" s="888">
        <f>B154+B155+B157</f>
        <v>27103.439999999999</v>
      </c>
      <c r="C158" s="889" t="s">
        <v>515</v>
      </c>
    </row>
    <row r="159" spans="1:5" x14ac:dyDescent="0.2">
      <c r="A159" s="901" t="s">
        <v>516</v>
      </c>
      <c r="B159" s="883">
        <f>B158/12</f>
        <v>2258.62</v>
      </c>
      <c r="C159" s="890"/>
    </row>
    <row r="160" spans="1:5" ht="15" thickBot="1" x14ac:dyDescent="0.25">
      <c r="A160" s="891" t="s">
        <v>512</v>
      </c>
      <c r="B160" s="892">
        <f>B158+B159</f>
        <v>29362.059999999998</v>
      </c>
      <c r="C160" s="893"/>
    </row>
    <row r="161" spans="1:5" ht="29.25" thickBot="1" x14ac:dyDescent="0.25">
      <c r="A161" s="894" t="s">
        <v>517</v>
      </c>
      <c r="B161" s="895">
        <f>B160*102%*102%</f>
        <v>30548.287224</v>
      </c>
      <c r="C161" s="896">
        <f>ROUND(B161,-2)</f>
        <v>30500</v>
      </c>
      <c r="D161" s="897" t="s">
        <v>518</v>
      </c>
      <c r="E161" s="898">
        <f>C161+0.009</f>
        <v>30500.008999999998</v>
      </c>
    </row>
    <row r="162" spans="1:5" ht="15" thickBot="1" x14ac:dyDescent="0.25"/>
    <row r="163" spans="1:5" ht="33" customHeight="1" x14ac:dyDescent="0.25">
      <c r="A163" s="1534" t="s">
        <v>564</v>
      </c>
      <c r="B163" s="1535"/>
      <c r="C163" s="1536"/>
      <c r="D163" s="421" t="s">
        <v>577</v>
      </c>
    </row>
    <row r="164" spans="1:5" x14ac:dyDescent="0.2">
      <c r="A164" s="880" t="s">
        <v>507</v>
      </c>
      <c r="B164" s="1044">
        <v>12.41</v>
      </c>
      <c r="C164" s="881"/>
    </row>
    <row r="165" spans="1:5" x14ac:dyDescent="0.2">
      <c r="A165" s="880" t="s">
        <v>508</v>
      </c>
      <c r="B165" s="882">
        <f>40*52</f>
        <v>2080</v>
      </c>
      <c r="C165" s="881" t="s">
        <v>509</v>
      </c>
    </row>
    <row r="166" spans="1:5" x14ac:dyDescent="0.2">
      <c r="A166" s="880" t="s">
        <v>510</v>
      </c>
      <c r="B166" s="883">
        <f>B165*B164</f>
        <v>25812.799999999999</v>
      </c>
      <c r="C166" s="881"/>
    </row>
    <row r="167" spans="1:5" x14ac:dyDescent="0.2">
      <c r="A167" s="880" t="s">
        <v>511</v>
      </c>
      <c r="B167" s="883">
        <f>B166*C167</f>
        <v>0</v>
      </c>
      <c r="C167" s="899">
        <f>B4_Personalkostenübersicht!$J$12/100</f>
        <v>0</v>
      </c>
    </row>
    <row r="168" spans="1:5" x14ac:dyDescent="0.2">
      <c r="A168" s="884" t="s">
        <v>512</v>
      </c>
      <c r="B168" s="885">
        <f>B166+B167</f>
        <v>25812.799999999999</v>
      </c>
      <c r="C168" s="886" t="s">
        <v>513</v>
      </c>
    </row>
    <row r="169" spans="1:5" x14ac:dyDescent="0.2">
      <c r="A169" s="880" t="s">
        <v>514</v>
      </c>
      <c r="B169" s="883">
        <f>B166*C169</f>
        <v>1032.5119999999999</v>
      </c>
      <c r="C169" s="925">
        <f>IF('B4_Allgemeine Angaben'!$D$7="tst",KAT!K121,KAT!J121)</f>
        <v>0.04</v>
      </c>
    </row>
    <row r="170" spans="1:5" ht="33.75" x14ac:dyDescent="0.2">
      <c r="A170" s="887" t="s">
        <v>512</v>
      </c>
      <c r="B170" s="888">
        <f>B166+B167+B169</f>
        <v>26845.311999999998</v>
      </c>
      <c r="C170" s="889" t="s">
        <v>515</v>
      </c>
    </row>
    <row r="171" spans="1:5" x14ac:dyDescent="0.2">
      <c r="A171" s="901" t="s">
        <v>516</v>
      </c>
      <c r="B171" s="883">
        <f>B170/12</f>
        <v>2237.1093333333333</v>
      </c>
      <c r="C171" s="890"/>
    </row>
    <row r="172" spans="1:5" ht="15" thickBot="1" x14ac:dyDescent="0.25">
      <c r="A172" s="891" t="s">
        <v>512</v>
      </c>
      <c r="B172" s="892">
        <f>B170+B171</f>
        <v>29082.421333333332</v>
      </c>
      <c r="C172" s="893"/>
    </row>
    <row r="173" spans="1:5" ht="29.25" thickBot="1" x14ac:dyDescent="0.25">
      <c r="A173" s="894" t="s">
        <v>517</v>
      </c>
      <c r="B173" s="895">
        <f>B172*102%*102%</f>
        <v>30257.351155199998</v>
      </c>
      <c r="C173" s="896">
        <f>ROUND(B173,-2)</f>
        <v>30300</v>
      </c>
      <c r="D173" s="897" t="s">
        <v>518</v>
      </c>
      <c r="E173" s="898">
        <f>C173+0.009</f>
        <v>30300.008999999998</v>
      </c>
    </row>
  </sheetData>
  <sheetProtection algorithmName="SHA-512" hashValue="rNGclpdPvYxiFbiA/4HLOECxynxCOTHgAy+WlS9HjIP8xTmzw6LdcKbIMqgkAHewgwYWbB2h7R7jvNm/riQ1yw==" saltValue="tGO3kwTjrvxgib1epH5m4Q==" spinCount="100000" sheet="1" objects="1" scenarios="1"/>
  <customSheetViews>
    <customSheetView guid="{9119B1A0-FD79-4FE4-B78E-10E0AEB8080B}" state="hidden" topLeftCell="A70">
      <selection activeCell="G81" sqref="G81"/>
      <pageMargins left="0.7" right="0.7" top="0.78740157499999996" bottom="0.78740157499999996" header="0.3" footer="0.3"/>
      <pageSetup paperSize="9" orientation="portrait"/>
    </customSheetView>
  </customSheetViews>
  <mergeCells count="38">
    <mergeCell ref="I17:M17"/>
    <mergeCell ref="I15:M15"/>
    <mergeCell ref="I16:M16"/>
    <mergeCell ref="H79:H80"/>
    <mergeCell ref="B87:C87"/>
    <mergeCell ref="A78:H78"/>
    <mergeCell ref="B44:F44"/>
    <mergeCell ref="A48:A49"/>
    <mergeCell ref="A51:A53"/>
    <mergeCell ref="A55:A56"/>
    <mergeCell ref="B79:E79"/>
    <mergeCell ref="F79:G79"/>
    <mergeCell ref="M112:N112"/>
    <mergeCell ref="I113:J113"/>
    <mergeCell ref="M113:N113"/>
    <mergeCell ref="I103:J103"/>
    <mergeCell ref="I110:J110"/>
    <mergeCell ref="I109:J109"/>
    <mergeCell ref="I108:J108"/>
    <mergeCell ref="I107:J107"/>
    <mergeCell ref="I106:J106"/>
    <mergeCell ref="I105:J105"/>
    <mergeCell ref="I104:J104"/>
    <mergeCell ref="I102:L102"/>
    <mergeCell ref="A139:C139"/>
    <mergeCell ref="A151:C151"/>
    <mergeCell ref="A163:C163"/>
    <mergeCell ref="I112:J112"/>
    <mergeCell ref="B102:D102"/>
    <mergeCell ref="A112:B112"/>
    <mergeCell ref="A113:B113"/>
    <mergeCell ref="E112:F112"/>
    <mergeCell ref="E113:F113"/>
    <mergeCell ref="B137:C137"/>
    <mergeCell ref="B136:C136"/>
    <mergeCell ref="A116:C116"/>
    <mergeCell ref="I116:K116"/>
    <mergeCell ref="B135:C135"/>
  </mergeCells>
  <phoneticPr fontId="41" type="noConversion"/>
  <pageMargins left="0.7" right="0.7" top="0.78740157499999996" bottom="0.78740157499999996" header="0.3" footer="0.3"/>
  <pageSetup paperSize="9" orientation="portrait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N22"/>
  <sheetViews>
    <sheetView workbookViewId="0">
      <selection activeCell="E21" sqref="E21"/>
    </sheetView>
  </sheetViews>
  <sheetFormatPr baseColWidth="10" defaultRowHeight="14.25" x14ac:dyDescent="0.2"/>
  <sheetData>
    <row r="1" spans="1:14" ht="15.75" thickBot="1" x14ac:dyDescent="0.3">
      <c r="A1" s="557" t="s">
        <v>472</v>
      </c>
      <c r="B1" s="1573">
        <v>2022</v>
      </c>
      <c r="C1" s="1574"/>
      <c r="D1" s="1575"/>
      <c r="E1" s="565" t="s">
        <v>492</v>
      </c>
      <c r="F1" s="563"/>
      <c r="G1" s="564">
        <v>2022</v>
      </c>
      <c r="H1" s="557" t="s">
        <v>472</v>
      </c>
      <c r="I1" s="1537" t="s">
        <v>607</v>
      </c>
      <c r="J1" s="1538"/>
      <c r="K1" s="1539"/>
      <c r="L1" s="565" t="s">
        <v>492</v>
      </c>
      <c r="M1" s="563"/>
      <c r="N1" s="1042">
        <v>2023</v>
      </c>
    </row>
    <row r="2" spans="1:14" ht="15" thickBot="1" x14ac:dyDescent="0.25">
      <c r="A2" s="558" t="s">
        <v>473</v>
      </c>
      <c r="B2" s="559" t="s">
        <v>474</v>
      </c>
      <c r="C2" s="560" t="s">
        <v>475</v>
      </c>
      <c r="D2" s="561" t="s">
        <v>476</v>
      </c>
      <c r="G2" s="560" t="s">
        <v>475</v>
      </c>
      <c r="H2" s="558" t="s">
        <v>473</v>
      </c>
      <c r="I2" s="559" t="s">
        <v>474</v>
      </c>
      <c r="J2" s="560" t="s">
        <v>475</v>
      </c>
      <c r="K2" s="561" t="s">
        <v>476</v>
      </c>
      <c r="N2" s="560" t="s">
        <v>475</v>
      </c>
    </row>
    <row r="3" spans="1:14" x14ac:dyDescent="0.2">
      <c r="A3" s="825" t="s">
        <v>477</v>
      </c>
      <c r="B3" s="826">
        <v>15.8</v>
      </c>
      <c r="C3" s="827">
        <f>B3/2</f>
        <v>7.9</v>
      </c>
      <c r="D3" s="821">
        <v>8.0500000000000007</v>
      </c>
      <c r="E3" s="822" t="s">
        <v>491</v>
      </c>
      <c r="F3" s="823"/>
      <c r="G3" s="824">
        <v>13</v>
      </c>
      <c r="H3" s="825" t="s">
        <v>477</v>
      </c>
      <c r="I3" s="826">
        <v>16.100000000000001</v>
      </c>
      <c r="J3" s="827">
        <f>I3/2</f>
        <v>8.0500000000000007</v>
      </c>
      <c r="K3" s="821">
        <f>I3/2</f>
        <v>8.0500000000000007</v>
      </c>
      <c r="L3" s="822" t="s">
        <v>491</v>
      </c>
      <c r="M3" s="823"/>
      <c r="N3" s="824">
        <v>13</v>
      </c>
    </row>
    <row r="4" spans="1:14" x14ac:dyDescent="0.2">
      <c r="A4" s="828" t="s">
        <v>478</v>
      </c>
      <c r="B4" s="829">
        <v>18.600000000000001</v>
      </c>
      <c r="C4" s="827">
        <f t="shared" ref="C4:C5" si="0">B4/2</f>
        <v>9.3000000000000007</v>
      </c>
      <c r="D4" s="843">
        <v>9.3000000000000007</v>
      </c>
      <c r="E4" s="844" t="s">
        <v>490</v>
      </c>
      <c r="F4" s="845"/>
      <c r="G4" s="846">
        <v>15</v>
      </c>
      <c r="H4" s="828" t="s">
        <v>478</v>
      </c>
      <c r="I4" s="829">
        <v>18.600000000000001</v>
      </c>
      <c r="J4" s="830">
        <f>I4/2</f>
        <v>9.3000000000000007</v>
      </c>
      <c r="K4" s="843">
        <f>I4/2</f>
        <v>9.3000000000000007</v>
      </c>
      <c r="L4" s="844" t="s">
        <v>490</v>
      </c>
      <c r="M4" s="845"/>
      <c r="N4" s="846">
        <v>15</v>
      </c>
    </row>
    <row r="5" spans="1:14" x14ac:dyDescent="0.2">
      <c r="A5" s="828" t="s">
        <v>479</v>
      </c>
      <c r="B5" s="829">
        <v>2.4</v>
      </c>
      <c r="C5" s="827">
        <f t="shared" si="0"/>
        <v>1.2</v>
      </c>
      <c r="D5" s="843">
        <v>1.3</v>
      </c>
      <c r="E5" s="828"/>
      <c r="F5" s="847"/>
      <c r="G5" s="846"/>
      <c r="H5" s="828" t="s">
        <v>479</v>
      </c>
      <c r="I5" s="829">
        <v>2.6</v>
      </c>
      <c r="J5" s="830">
        <f>I5/2</f>
        <v>1.3</v>
      </c>
      <c r="K5" s="843">
        <f>I5/2</f>
        <v>1.3</v>
      </c>
      <c r="L5" s="828"/>
      <c r="M5" s="847"/>
      <c r="N5" s="846"/>
    </row>
    <row r="6" spans="1:14" ht="15" thickBot="1" x14ac:dyDescent="0.25">
      <c r="A6" s="828" t="s">
        <v>480</v>
      </c>
      <c r="B6" s="831">
        <v>3.05</v>
      </c>
      <c r="C6" s="830">
        <v>1.0249999999999999</v>
      </c>
      <c r="D6" s="848">
        <v>2.0249999999999999</v>
      </c>
      <c r="E6" s="849"/>
      <c r="F6" s="845"/>
      <c r="G6" s="850"/>
      <c r="H6" s="828" t="s">
        <v>480</v>
      </c>
      <c r="I6" s="1024">
        <v>3.4</v>
      </c>
      <c r="J6" s="1025">
        <v>1.2</v>
      </c>
      <c r="K6" s="1026">
        <v>2.2000000000000002</v>
      </c>
      <c r="L6" s="849"/>
      <c r="M6" s="845"/>
      <c r="N6" s="850"/>
    </row>
    <row r="7" spans="1:14" ht="15" thickBot="1" x14ac:dyDescent="0.25">
      <c r="A7" s="832" t="s">
        <v>481</v>
      </c>
      <c r="B7" s="833"/>
      <c r="C7" s="834">
        <f>SUM(C3:C6)</f>
        <v>19.425000000000001</v>
      </c>
      <c r="D7" s="851"/>
      <c r="E7" s="852" t="s">
        <v>481</v>
      </c>
      <c r="F7" s="853"/>
      <c r="G7" s="854">
        <v>28</v>
      </c>
      <c r="H7" s="832" t="s">
        <v>481</v>
      </c>
      <c r="I7" s="833"/>
      <c r="J7" s="834">
        <f>(J6+J5+J4+J3)</f>
        <v>19.850000000000001</v>
      </c>
      <c r="K7" s="851"/>
      <c r="L7" s="852" t="s">
        <v>481</v>
      </c>
      <c r="M7" s="853"/>
      <c r="N7" s="854">
        <f>SUM(N3:N6)</f>
        <v>28</v>
      </c>
    </row>
    <row r="8" spans="1:14" x14ac:dyDescent="0.2">
      <c r="A8" s="835" t="s">
        <v>482</v>
      </c>
      <c r="B8" s="836" t="s">
        <v>483</v>
      </c>
      <c r="C8" s="837">
        <v>0.84</v>
      </c>
      <c r="D8" s="855"/>
      <c r="E8" s="835" t="s">
        <v>482</v>
      </c>
      <c r="F8" s="845"/>
      <c r="G8" s="850">
        <v>0.28999999999999998</v>
      </c>
      <c r="H8" s="835" t="s">
        <v>482</v>
      </c>
      <c r="I8" s="836" t="s">
        <v>483</v>
      </c>
      <c r="J8" s="1027">
        <v>0.79</v>
      </c>
      <c r="K8" s="855"/>
      <c r="L8" s="835" t="s">
        <v>482</v>
      </c>
      <c r="M8" s="845"/>
      <c r="N8" s="850">
        <v>0.28999999999999998</v>
      </c>
    </row>
    <row r="9" spans="1:14" ht="15" thickBot="1" x14ac:dyDescent="0.25">
      <c r="A9" s="835" t="s">
        <v>484</v>
      </c>
      <c r="B9" s="836" t="s">
        <v>485</v>
      </c>
      <c r="C9" s="838">
        <v>1.75</v>
      </c>
      <c r="D9" s="856"/>
      <c r="E9" s="835" t="s">
        <v>489</v>
      </c>
      <c r="F9" s="845"/>
      <c r="G9" s="850">
        <v>0.9</v>
      </c>
      <c r="H9" s="835" t="s">
        <v>484</v>
      </c>
      <c r="I9" s="836" t="s">
        <v>485</v>
      </c>
      <c r="J9" s="838">
        <v>2.15</v>
      </c>
      <c r="K9" s="856"/>
      <c r="L9" s="835" t="s">
        <v>489</v>
      </c>
      <c r="M9" s="845"/>
      <c r="N9" s="850">
        <v>0.9</v>
      </c>
    </row>
    <row r="10" spans="1:14" ht="15" thickBot="1" x14ac:dyDescent="0.25">
      <c r="A10" s="839" t="s">
        <v>486</v>
      </c>
      <c r="B10" s="840"/>
      <c r="C10" s="841">
        <v>0.09</v>
      </c>
      <c r="D10" s="856"/>
      <c r="E10" s="857" t="s">
        <v>486</v>
      </c>
      <c r="F10" s="858"/>
      <c r="G10" s="850">
        <v>0.09</v>
      </c>
      <c r="H10" s="839" t="s">
        <v>486</v>
      </c>
      <c r="I10" s="840"/>
      <c r="J10" s="841">
        <v>0.06</v>
      </c>
      <c r="K10" s="856"/>
      <c r="L10" s="857" t="s">
        <v>486</v>
      </c>
      <c r="M10" s="858"/>
      <c r="N10" s="1013">
        <v>0.06</v>
      </c>
    </row>
    <row r="11" spans="1:14" ht="15" thickBot="1" x14ac:dyDescent="0.25">
      <c r="A11" s="1540" t="s">
        <v>487</v>
      </c>
      <c r="B11" s="1541"/>
      <c r="C11" s="842">
        <f>C7+C8+C10</f>
        <v>20.355</v>
      </c>
      <c r="D11" s="856"/>
      <c r="E11" s="1540" t="s">
        <v>487</v>
      </c>
      <c r="F11" s="1542"/>
      <c r="G11" s="859">
        <v>28.38</v>
      </c>
      <c r="H11" s="1540" t="s">
        <v>487</v>
      </c>
      <c r="I11" s="1541"/>
      <c r="J11" s="842">
        <f>(J7+J8+J10)</f>
        <v>20.7</v>
      </c>
      <c r="K11" s="856"/>
      <c r="L11" s="1540" t="s">
        <v>487</v>
      </c>
      <c r="M11" s="1542"/>
      <c r="N11" s="859">
        <f>(N7+N8+N10)</f>
        <v>28.349999999999998</v>
      </c>
    </row>
    <row r="12" spans="1:14" ht="15" thickBot="1" x14ac:dyDescent="0.25">
      <c r="A12" s="1540" t="s">
        <v>488</v>
      </c>
      <c r="B12" s="1541"/>
      <c r="C12" s="842">
        <f>C11+C9</f>
        <v>22.105</v>
      </c>
      <c r="D12" s="860"/>
      <c r="E12" s="1540" t="s">
        <v>488</v>
      </c>
      <c r="F12" s="1542"/>
      <c r="G12" s="861">
        <v>29.279999999999998</v>
      </c>
      <c r="H12" s="1540" t="s">
        <v>488</v>
      </c>
      <c r="I12" s="1541"/>
      <c r="J12" s="842">
        <f>J11+J9</f>
        <v>22.849999999999998</v>
      </c>
      <c r="K12" s="860"/>
      <c r="L12" s="1540" t="s">
        <v>488</v>
      </c>
      <c r="M12" s="1542"/>
      <c r="N12" s="861">
        <f>N11+N9</f>
        <v>29.249999999999996</v>
      </c>
    </row>
    <row r="13" spans="1:14" x14ac:dyDescent="0.2">
      <c r="C13" s="845"/>
    </row>
    <row r="14" spans="1:14" x14ac:dyDescent="0.2">
      <c r="A14" s="91" t="s">
        <v>602</v>
      </c>
      <c r="B14" s="184">
        <v>2022</v>
      </c>
      <c r="C14" s="91">
        <v>2023</v>
      </c>
      <c r="D14" s="91">
        <v>2024</v>
      </c>
    </row>
    <row r="15" spans="1:14" x14ac:dyDescent="0.2">
      <c r="A15" t="s">
        <v>340</v>
      </c>
      <c r="B15" s="1012">
        <v>20.59</v>
      </c>
      <c r="C15">
        <v>21.87</v>
      </c>
      <c r="D15">
        <v>22.76</v>
      </c>
    </row>
    <row r="16" spans="1:14" x14ac:dyDescent="0.2">
      <c r="A16" t="s">
        <v>341</v>
      </c>
      <c r="B16" s="1012">
        <v>17.079999999999998</v>
      </c>
      <c r="C16">
        <v>17.41</v>
      </c>
      <c r="D16">
        <v>18.440000000000001</v>
      </c>
    </row>
    <row r="17" spans="1:4" x14ac:dyDescent="0.2">
      <c r="A17" t="s">
        <v>342</v>
      </c>
      <c r="B17" s="1012">
        <v>15.59</v>
      </c>
      <c r="C17">
        <v>16.48</v>
      </c>
      <c r="D17">
        <v>17.28</v>
      </c>
    </row>
    <row r="18" spans="1:4" x14ac:dyDescent="0.2">
      <c r="A18" t="s">
        <v>602</v>
      </c>
      <c r="B18" s="1054">
        <v>18.25</v>
      </c>
      <c r="C18">
        <v>19.43</v>
      </c>
      <c r="D18">
        <v>20.14</v>
      </c>
    </row>
    <row r="20" spans="1:4" x14ac:dyDescent="0.2">
      <c r="A20" s="363" t="s">
        <v>624</v>
      </c>
      <c r="B20" s="363"/>
      <c r="C20" s="363"/>
    </row>
    <row r="21" spans="1:4" x14ac:dyDescent="0.2">
      <c r="A21" s="1056">
        <v>44835</v>
      </c>
      <c r="B21" s="1057">
        <v>45292</v>
      </c>
      <c r="C21" s="1056">
        <v>45658</v>
      </c>
    </row>
    <row r="22" spans="1:4" x14ac:dyDescent="0.2">
      <c r="A22" s="1055">
        <v>12</v>
      </c>
      <c r="B22" s="1058">
        <v>12.41</v>
      </c>
      <c r="C22" s="1055">
        <v>12.82</v>
      </c>
    </row>
  </sheetData>
  <sheetProtection algorithmName="SHA-512" hashValue="oZGks1QXXHHc7cuwI23L4RXVDNMNXUa55vBxQfvUduBgemDxoSTZpWvE4uwbVl5C9fabM/Jq79/NvGO87RCyMA==" saltValue="HCFMJJho50wyOkNj1jXM8A==" spinCount="100000" sheet="1" objects="1" scenarios="1"/>
  <mergeCells count="10">
    <mergeCell ref="B1:D1"/>
    <mergeCell ref="A11:B11"/>
    <mergeCell ref="E11:F11"/>
    <mergeCell ref="A12:B12"/>
    <mergeCell ref="E12:F12"/>
    <mergeCell ref="I1:K1"/>
    <mergeCell ref="H11:I11"/>
    <mergeCell ref="H12:I12"/>
    <mergeCell ref="L11:M11"/>
    <mergeCell ref="L12:M12"/>
  </mergeCells>
  <pageMargins left="0.70866141732283472" right="0.70866141732283472" top="0.78740157480314965" bottom="0.78740157480314965" header="0.31496062992125984" footer="0.31496062992125984"/>
  <pageSetup paperSize="9" scale="7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>
    <tabColor rgb="FFFF0000"/>
    <pageSetUpPr fitToPage="1"/>
  </sheetPr>
  <dimension ref="A1:U76"/>
  <sheetViews>
    <sheetView showGridLines="0" topLeftCell="A44" zoomScaleNormal="100" workbookViewId="0">
      <selection activeCell="D76" sqref="D76:J76"/>
    </sheetView>
  </sheetViews>
  <sheetFormatPr baseColWidth="10" defaultRowHeight="14.25" x14ac:dyDescent="0.2"/>
  <cols>
    <col min="1" max="1" width="4.625" style="3" customWidth="1"/>
    <col min="2" max="2" width="2.375" style="3" customWidth="1"/>
    <col min="3" max="3" width="14.25" style="3" customWidth="1"/>
    <col min="4" max="4" width="10.625" style="3" customWidth="1"/>
    <col min="5" max="7" width="3.125" style="3" customWidth="1"/>
    <col min="8" max="8" width="11" style="3"/>
    <col min="9" max="10" width="2.375" style="3" customWidth="1"/>
    <col min="11" max="11" width="12.625" style="3" customWidth="1"/>
    <col min="12" max="12" width="7.625" style="3" customWidth="1"/>
    <col min="13" max="13" width="8.625" style="3" customWidth="1"/>
    <col min="14" max="14" width="4.625" style="3" customWidth="1"/>
    <col min="15" max="15" width="46.25" customWidth="1"/>
    <col min="16" max="20" width="11" style="3" customWidth="1"/>
    <col min="21" max="27" width="11" customWidth="1"/>
  </cols>
  <sheetData>
    <row r="1" spans="1:20" ht="33.75" customHeight="1" x14ac:dyDescent="0.25">
      <c r="A1" s="1264" t="s">
        <v>603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014"/>
      <c r="O1" s="603"/>
      <c r="P1"/>
      <c r="Q1" s="171"/>
      <c r="R1" s="950"/>
      <c r="S1" s="951"/>
      <c r="T1"/>
    </row>
    <row r="2" spans="1:20" ht="15" customHeight="1" x14ac:dyDescent="0.25">
      <c r="A2" s="1268" t="s">
        <v>0</v>
      </c>
      <c r="B2" s="1269"/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70"/>
      <c r="O2" s="952"/>
      <c r="P2"/>
      <c r="Q2"/>
      <c r="R2"/>
      <c r="S2"/>
      <c r="T2"/>
    </row>
    <row r="3" spans="1:20" ht="15" x14ac:dyDescent="0.25">
      <c r="A3" s="1268" t="str">
        <f>IF(D12&gt;0,CONCATENATE(D12,", ",D16),"")</f>
        <v/>
      </c>
      <c r="B3" s="1269"/>
      <c r="C3" s="1269"/>
      <c r="D3" s="1269"/>
      <c r="E3" s="1269"/>
      <c r="F3" s="1269"/>
      <c r="G3" s="1269"/>
      <c r="H3" s="1269"/>
      <c r="I3" s="1269"/>
      <c r="J3" s="1269"/>
      <c r="K3" s="1269"/>
      <c r="L3" s="1269"/>
      <c r="M3" s="1269"/>
      <c r="N3" s="1270"/>
      <c r="O3" s="37"/>
      <c r="P3"/>
      <c r="Q3"/>
      <c r="R3"/>
      <c r="S3"/>
      <c r="T3"/>
    </row>
    <row r="4" spans="1:20" x14ac:dyDescent="0.2">
      <c r="A4" s="174" t="str">
        <f>IF(L6&gt;0,CONCATENATE("IK"," ",L6),"")</f>
        <v/>
      </c>
      <c r="B4" s="166"/>
      <c r="C4" s="166"/>
      <c r="D4" s="166"/>
      <c r="E4" s="166"/>
      <c r="F4" s="166"/>
      <c r="G4" s="166"/>
      <c r="H4" s="166"/>
      <c r="I4" s="166"/>
      <c r="J4" s="166"/>
      <c r="K4" s="350" t="s">
        <v>336</v>
      </c>
      <c r="L4" s="1276"/>
      <c r="M4" s="1277"/>
      <c r="N4" s="167"/>
      <c r="O4" s="52"/>
      <c r="P4"/>
      <c r="Q4"/>
      <c r="R4"/>
      <c r="S4"/>
      <c r="T4"/>
    </row>
    <row r="5" spans="1:20" ht="12.75" customHeight="1" thickBot="1" x14ac:dyDescent="0.25">
      <c r="A5" s="1274">
        <v>45278</v>
      </c>
      <c r="B5" s="1275"/>
      <c r="C5" s="74"/>
      <c r="N5" s="4"/>
      <c r="P5"/>
      <c r="Q5"/>
      <c r="R5"/>
      <c r="S5"/>
      <c r="T5"/>
    </row>
    <row r="6" spans="1:20" ht="15" thickBot="1" x14ac:dyDescent="0.25">
      <c r="A6" s="2"/>
      <c r="B6" s="5" t="s">
        <v>1</v>
      </c>
      <c r="D6" s="1271" t="s">
        <v>135</v>
      </c>
      <c r="E6" s="1272"/>
      <c r="F6" s="1272"/>
      <c r="G6" s="1273"/>
      <c r="I6" s="5"/>
      <c r="J6" s="5"/>
      <c r="K6" s="6" t="s">
        <v>457</v>
      </c>
      <c r="L6" s="1266"/>
      <c r="M6" s="1267"/>
      <c r="N6" s="4"/>
      <c r="O6" s="163"/>
      <c r="P6"/>
      <c r="Q6"/>
      <c r="R6"/>
      <c r="S6"/>
      <c r="T6"/>
    </row>
    <row r="7" spans="1:20" ht="12.75" customHeight="1" x14ac:dyDescent="0.2">
      <c r="A7" s="2"/>
      <c r="B7" s="7"/>
      <c r="C7" s="8"/>
      <c r="D7" s="1002" t="str">
        <f>IF(D6&gt;0,IF(D6="teilstationäre Pflege","tst",IF(D6="Kurzzeitpflege","kzp","vst")),"")</f>
        <v>kzp</v>
      </c>
      <c r="E7" s="1002" t="str">
        <f>IF(D6&gt;0,IF(D6="Wohnpflegeheim","WPH",""))</f>
        <v/>
      </c>
      <c r="F7" s="1002" t="str">
        <f>IF(D6="4. Generation","4.","")</f>
        <v/>
      </c>
      <c r="G7" s="1003">
        <f>IF(OR(D6="teilstationäre Pflege",D6="4. Generation",D6="Kurzzeitpflege"),1,"")</f>
        <v>1</v>
      </c>
      <c r="K7" s="6" t="s">
        <v>456</v>
      </c>
      <c r="L7" s="1266"/>
      <c r="M7" s="1267"/>
      <c r="N7" s="4"/>
      <c r="O7" s="953"/>
      <c r="P7"/>
      <c r="Q7"/>
      <c r="R7"/>
      <c r="S7"/>
      <c r="T7"/>
    </row>
    <row r="8" spans="1:20" ht="12.75" customHeight="1" x14ac:dyDescent="0.2">
      <c r="A8" s="2"/>
      <c r="B8" s="7"/>
      <c r="C8" s="8"/>
      <c r="D8" s="1036" t="s">
        <v>609</v>
      </c>
      <c r="E8" s="1002"/>
      <c r="F8" s="1002"/>
      <c r="G8" s="1003"/>
      <c r="H8" s="1263" t="s">
        <v>610</v>
      </c>
      <c r="I8" s="1263"/>
      <c r="J8" s="1263"/>
      <c r="K8" s="1263"/>
      <c r="L8" s="1040"/>
      <c r="M8" s="1040"/>
      <c r="N8" s="4"/>
      <c r="O8" s="953"/>
      <c r="P8"/>
      <c r="Q8"/>
      <c r="R8"/>
      <c r="S8"/>
      <c r="T8"/>
    </row>
    <row r="9" spans="1:20" ht="12.75" customHeight="1" x14ac:dyDescent="0.2">
      <c r="A9" s="2"/>
      <c r="B9" s="7"/>
      <c r="C9" s="8"/>
      <c r="D9" s="10"/>
      <c r="J9" s="37" t="str">
        <f>IF(AND(D7="kzp",H8=""),"Bitte Form der Kurzzeitpflege angeben.","")</f>
        <v/>
      </c>
      <c r="N9" s="4"/>
      <c r="P9"/>
      <c r="Q9"/>
      <c r="R9"/>
      <c r="S9"/>
      <c r="T9"/>
    </row>
    <row r="10" spans="1:20" x14ac:dyDescent="0.2">
      <c r="A10" s="2"/>
      <c r="B10" s="40" t="s">
        <v>3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4"/>
      <c r="O10" s="693"/>
      <c r="P10"/>
      <c r="Q10"/>
      <c r="R10"/>
      <c r="S10"/>
      <c r="T10"/>
    </row>
    <row r="11" spans="1:20" ht="12.75" customHeight="1" x14ac:dyDescent="0.2">
      <c r="A11" s="2"/>
      <c r="D11" s="37" t="str">
        <f>IF(AND(D6=0,D12&lt;&gt;0),"bitte wählen Sie noch die Art der Einrichtung aus","")</f>
        <v/>
      </c>
      <c r="N11" s="4"/>
      <c r="O11" s="664"/>
      <c r="P11"/>
      <c r="Q11"/>
      <c r="R11"/>
      <c r="S11"/>
      <c r="T11"/>
    </row>
    <row r="12" spans="1:20" x14ac:dyDescent="0.2">
      <c r="A12" s="2"/>
      <c r="B12" s="11" t="s">
        <v>136</v>
      </c>
      <c r="D12" s="1255"/>
      <c r="E12" s="1252"/>
      <c r="F12" s="1252"/>
      <c r="G12" s="1252"/>
      <c r="H12" s="1252"/>
      <c r="I12" s="1252"/>
      <c r="J12" s="1252"/>
      <c r="K12" s="1252"/>
      <c r="L12" s="1252"/>
      <c r="M12" s="1252"/>
      <c r="N12" s="12"/>
      <c r="O12" s="954"/>
      <c r="P12"/>
      <c r="Q12"/>
      <c r="R12"/>
      <c r="S12"/>
      <c r="T12"/>
    </row>
    <row r="13" spans="1:20" x14ac:dyDescent="0.2">
      <c r="A13" s="2"/>
      <c r="D13" s="13" t="s">
        <v>4</v>
      </c>
      <c r="E13" s="13"/>
      <c r="J13" s="13"/>
      <c r="K13" s="13"/>
      <c r="L13" s="13"/>
      <c r="M13" s="13"/>
      <c r="N13" s="14"/>
      <c r="P13"/>
      <c r="Q13"/>
      <c r="R13"/>
      <c r="S13"/>
      <c r="T13"/>
    </row>
    <row r="14" spans="1:20" x14ac:dyDescent="0.2">
      <c r="A14" s="2"/>
      <c r="D14" s="1255"/>
      <c r="E14" s="1252"/>
      <c r="F14" s="1252"/>
      <c r="G14" s="1252"/>
      <c r="H14" s="1252"/>
      <c r="I14" s="1252"/>
      <c r="J14" s="1252"/>
      <c r="K14" s="1252"/>
      <c r="L14" s="1252"/>
      <c r="M14" s="1252"/>
      <c r="N14" s="4"/>
      <c r="P14"/>
      <c r="Q14"/>
      <c r="R14"/>
      <c r="S14"/>
      <c r="T14"/>
    </row>
    <row r="15" spans="1:20" x14ac:dyDescent="0.2">
      <c r="A15" s="2"/>
      <c r="D15" s="13" t="s">
        <v>5</v>
      </c>
      <c r="E15" s="13"/>
      <c r="N15" s="4"/>
      <c r="O15" s="955"/>
      <c r="P15"/>
      <c r="Q15"/>
      <c r="R15"/>
      <c r="S15"/>
      <c r="T15"/>
    </row>
    <row r="16" spans="1:20" x14ac:dyDescent="0.2">
      <c r="A16" s="2"/>
      <c r="D16" s="1253"/>
      <c r="E16" s="1254"/>
      <c r="F16" s="1254"/>
      <c r="G16" s="1254"/>
      <c r="H16" s="1254"/>
      <c r="I16" s="1254"/>
      <c r="J16" s="1254"/>
      <c r="K16" s="1254"/>
      <c r="L16" s="1254"/>
      <c r="M16" s="1254"/>
      <c r="N16" s="4"/>
      <c r="O16" s="956"/>
      <c r="P16"/>
      <c r="Q16"/>
      <c r="R16"/>
      <c r="S16"/>
      <c r="T16"/>
    </row>
    <row r="17" spans="1:20" x14ac:dyDescent="0.2">
      <c r="A17" s="2"/>
      <c r="D17" s="13" t="s">
        <v>6</v>
      </c>
      <c r="E17" s="13"/>
      <c r="N17" s="4"/>
      <c r="P17"/>
      <c r="Q17"/>
      <c r="R17"/>
      <c r="S17"/>
      <c r="T17"/>
    </row>
    <row r="18" spans="1:20" x14ac:dyDescent="0.2">
      <c r="A18" s="2"/>
      <c r="D18" s="1250"/>
      <c r="E18" s="1251"/>
      <c r="F18" s="1251"/>
      <c r="G18" s="1251"/>
      <c r="H18" s="1252"/>
      <c r="J18" s="1253"/>
      <c r="K18" s="1254"/>
      <c r="L18" s="1254"/>
      <c r="M18" s="1254"/>
      <c r="N18" s="4"/>
      <c r="O18" s="957"/>
      <c r="P18"/>
      <c r="Q18"/>
      <c r="R18"/>
      <c r="S18"/>
      <c r="T18"/>
    </row>
    <row r="19" spans="1:20" x14ac:dyDescent="0.2">
      <c r="A19" s="2"/>
      <c r="D19" s="13" t="s">
        <v>7</v>
      </c>
      <c r="E19" s="13"/>
      <c r="J19" s="13" t="s">
        <v>8</v>
      </c>
      <c r="K19" s="13"/>
      <c r="L19" s="13"/>
      <c r="N19" s="4"/>
      <c r="P19"/>
      <c r="Q19"/>
      <c r="R19"/>
      <c r="S19"/>
      <c r="T19"/>
    </row>
    <row r="20" spans="1:20" x14ac:dyDescent="0.2">
      <c r="A20" s="2"/>
      <c r="D20" s="1256"/>
      <c r="E20" s="1251"/>
      <c r="F20" s="1251"/>
      <c r="G20" s="1251"/>
      <c r="H20" s="1252"/>
      <c r="J20" s="1257"/>
      <c r="K20" s="1254"/>
      <c r="L20" s="1254"/>
      <c r="M20" s="1254"/>
      <c r="N20" s="4"/>
      <c r="P20"/>
      <c r="Q20"/>
      <c r="R20" s="125"/>
      <c r="S20"/>
      <c r="T20"/>
    </row>
    <row r="21" spans="1:20" x14ac:dyDescent="0.2">
      <c r="A21" s="2"/>
      <c r="D21" s="13" t="s">
        <v>9</v>
      </c>
      <c r="E21" s="13"/>
      <c r="J21" s="15" t="s">
        <v>138</v>
      </c>
      <c r="N21" s="4"/>
      <c r="P21"/>
      <c r="Q21"/>
      <c r="R21"/>
      <c r="S21"/>
      <c r="T21"/>
    </row>
    <row r="22" spans="1:20" ht="14.25" customHeight="1" x14ac:dyDescent="0.2">
      <c r="A22" s="2"/>
      <c r="D22" s="1250"/>
      <c r="E22" s="1251"/>
      <c r="F22" s="1251"/>
      <c r="G22" s="1251"/>
      <c r="H22" s="1252"/>
      <c r="J22" s="1253"/>
      <c r="K22" s="1254"/>
      <c r="L22" s="1254"/>
      <c r="M22" s="1254"/>
      <c r="N22" s="4"/>
      <c r="P22"/>
      <c r="Q22"/>
      <c r="R22"/>
      <c r="S22"/>
      <c r="T22"/>
    </row>
    <row r="23" spans="1:20" x14ac:dyDescent="0.2">
      <c r="A23" s="2"/>
      <c r="D23" s="13" t="s">
        <v>137</v>
      </c>
      <c r="E23" s="13"/>
      <c r="J23" s="13" t="s">
        <v>10</v>
      </c>
      <c r="K23" s="13"/>
      <c r="L23" s="13"/>
      <c r="N23" s="4"/>
      <c r="P23"/>
      <c r="Q23"/>
      <c r="R23"/>
      <c r="S23"/>
      <c r="T23"/>
    </row>
    <row r="24" spans="1:20" ht="6.95" customHeight="1" x14ac:dyDescent="0.2">
      <c r="A24" s="2"/>
      <c r="D24" s="13"/>
      <c r="E24" s="13"/>
      <c r="J24" s="15"/>
      <c r="N24" s="4"/>
      <c r="P24"/>
      <c r="Q24"/>
      <c r="R24"/>
      <c r="S24"/>
      <c r="T24"/>
    </row>
    <row r="25" spans="1:20" ht="6.95" customHeight="1" x14ac:dyDescent="0.2">
      <c r="A25" s="2"/>
      <c r="D25" s="13"/>
      <c r="E25" s="13"/>
      <c r="N25" s="4"/>
      <c r="P25"/>
      <c r="Q25"/>
      <c r="R25"/>
      <c r="S25"/>
      <c r="T25"/>
    </row>
    <row r="26" spans="1:20" x14ac:dyDescent="0.2">
      <c r="A26" s="2"/>
      <c r="B26" s="11" t="s">
        <v>11</v>
      </c>
      <c r="D26" s="1255"/>
      <c r="E26" s="1255"/>
      <c r="F26" s="1255"/>
      <c r="G26" s="1255"/>
      <c r="H26" s="1255"/>
      <c r="I26" s="1255"/>
      <c r="J26" s="1255"/>
      <c r="K26" s="1255"/>
      <c r="L26" s="1255"/>
      <c r="M26" s="1255"/>
      <c r="N26" s="4"/>
      <c r="P26"/>
      <c r="Q26"/>
      <c r="R26"/>
      <c r="S26"/>
      <c r="T26"/>
    </row>
    <row r="27" spans="1:20" x14ac:dyDescent="0.2">
      <c r="A27" s="2"/>
      <c r="D27" s="13" t="s">
        <v>12</v>
      </c>
      <c r="E27" s="13"/>
      <c r="N27" s="4"/>
      <c r="P27"/>
      <c r="Q27"/>
      <c r="R27"/>
      <c r="S27"/>
      <c r="T27"/>
    </row>
    <row r="28" spans="1:20" x14ac:dyDescent="0.2">
      <c r="A28" s="2"/>
      <c r="D28" s="1255"/>
      <c r="E28" s="1252"/>
      <c r="F28" s="1252"/>
      <c r="G28" s="1252"/>
      <c r="H28" s="1252"/>
      <c r="I28" s="1252"/>
      <c r="J28" s="1252"/>
      <c r="K28" s="1252"/>
      <c r="L28" s="1252"/>
      <c r="M28" s="1252"/>
      <c r="N28" s="4"/>
      <c r="P28"/>
      <c r="Q28"/>
      <c r="R28"/>
      <c r="S28"/>
      <c r="T28"/>
    </row>
    <row r="29" spans="1:20" ht="14.25" customHeight="1" x14ac:dyDescent="0.2">
      <c r="A29" s="2"/>
      <c r="D29" s="13" t="s">
        <v>5</v>
      </c>
      <c r="E29" s="13"/>
      <c r="N29" s="4"/>
      <c r="P29"/>
      <c r="Q29"/>
      <c r="R29"/>
      <c r="S29"/>
      <c r="T29"/>
    </row>
    <row r="30" spans="1:20" x14ac:dyDescent="0.2">
      <c r="A30" s="2"/>
      <c r="D30" s="1253"/>
      <c r="E30" s="1254"/>
      <c r="F30" s="1254"/>
      <c r="G30" s="1254"/>
      <c r="H30" s="1254"/>
      <c r="I30" s="1254"/>
      <c r="J30" s="1254"/>
      <c r="K30" s="1254"/>
      <c r="L30" s="1254"/>
      <c r="M30" s="1254"/>
      <c r="N30" s="4"/>
      <c r="P30"/>
      <c r="Q30"/>
      <c r="R30"/>
      <c r="S30"/>
      <c r="T30"/>
    </row>
    <row r="31" spans="1:20" x14ac:dyDescent="0.2">
      <c r="A31" s="2"/>
      <c r="D31" s="13" t="s">
        <v>6</v>
      </c>
      <c r="E31" s="13"/>
      <c r="N31" s="4"/>
      <c r="P31"/>
      <c r="Q31"/>
      <c r="R31"/>
      <c r="S31"/>
      <c r="T31"/>
    </row>
    <row r="32" spans="1:20" x14ac:dyDescent="0.2">
      <c r="A32" s="2"/>
      <c r="D32" s="1250"/>
      <c r="E32" s="1251"/>
      <c r="F32" s="1251"/>
      <c r="G32" s="1251"/>
      <c r="H32" s="1252"/>
      <c r="J32" s="1253"/>
      <c r="K32" s="1254"/>
      <c r="L32" s="1254"/>
      <c r="M32" s="1254"/>
      <c r="N32" s="4"/>
      <c r="P32"/>
      <c r="Q32"/>
      <c r="R32"/>
      <c r="S32"/>
      <c r="T32"/>
    </row>
    <row r="33" spans="1:20" x14ac:dyDescent="0.2">
      <c r="A33" s="2"/>
      <c r="D33" s="13" t="s">
        <v>7</v>
      </c>
      <c r="E33" s="13"/>
      <c r="J33" s="13" t="s">
        <v>8</v>
      </c>
      <c r="K33" s="13"/>
      <c r="L33" s="13"/>
      <c r="M33" s="13"/>
      <c r="N33" s="14"/>
      <c r="P33"/>
      <c r="Q33"/>
      <c r="R33"/>
      <c r="S33"/>
      <c r="T33"/>
    </row>
    <row r="34" spans="1:20" x14ac:dyDescent="0.2">
      <c r="A34" s="2"/>
      <c r="D34" s="1256"/>
      <c r="E34" s="1251"/>
      <c r="F34" s="1251"/>
      <c r="G34" s="1251"/>
      <c r="H34" s="1252"/>
      <c r="J34" s="1257"/>
      <c r="K34" s="1254"/>
      <c r="L34" s="1254"/>
      <c r="M34" s="1254"/>
      <c r="N34" s="4"/>
    </row>
    <row r="35" spans="1:20" x14ac:dyDescent="0.2">
      <c r="A35" s="2"/>
      <c r="D35" s="13" t="s">
        <v>9</v>
      </c>
      <c r="E35" s="13"/>
      <c r="J35" s="15" t="s">
        <v>138</v>
      </c>
      <c r="N35" s="4"/>
    </row>
    <row r="36" spans="1:20" x14ac:dyDescent="0.2">
      <c r="A36" s="2"/>
      <c r="D36" s="1255"/>
      <c r="E36" s="1252"/>
      <c r="F36" s="1252"/>
      <c r="G36" s="1252"/>
      <c r="H36" s="1252"/>
      <c r="I36" s="1252"/>
      <c r="J36" s="1252"/>
      <c r="K36" s="1252"/>
      <c r="L36" s="1252"/>
      <c r="M36" s="1252"/>
      <c r="N36" s="4"/>
      <c r="O36" s="955"/>
    </row>
    <row r="37" spans="1:20" x14ac:dyDescent="0.2">
      <c r="A37" s="2"/>
      <c r="D37" s="13" t="s">
        <v>245</v>
      </c>
      <c r="E37" s="13"/>
      <c r="J37" s="15"/>
      <c r="N37" s="4"/>
    </row>
    <row r="38" spans="1:20" ht="6.95" customHeight="1" x14ac:dyDescent="0.2">
      <c r="A38" s="2"/>
      <c r="D38" s="13"/>
      <c r="E38" s="13"/>
      <c r="N38" s="4"/>
    </row>
    <row r="39" spans="1:20" x14ac:dyDescent="0.2">
      <c r="A39" s="2"/>
      <c r="B39" s="40" t="s">
        <v>13</v>
      </c>
      <c r="C39" s="39"/>
      <c r="D39" s="69"/>
      <c r="E39" s="69"/>
      <c r="F39" s="39"/>
      <c r="G39" s="39"/>
      <c r="H39" s="39"/>
      <c r="I39" s="39"/>
      <c r="J39" s="39"/>
      <c r="K39" s="39"/>
      <c r="L39" s="39"/>
      <c r="M39" s="39"/>
      <c r="N39" s="4"/>
    </row>
    <row r="40" spans="1:20" ht="6" customHeight="1" x14ac:dyDescent="0.2">
      <c r="A40" s="2"/>
      <c r="D40" s="13"/>
      <c r="E40" s="13"/>
      <c r="N40" s="4"/>
    </row>
    <row r="41" spans="1:20" x14ac:dyDescent="0.2">
      <c r="A41" s="2"/>
      <c r="C41" s="566"/>
      <c r="E41" s="11"/>
      <c r="G41" s="17" t="s">
        <v>14</v>
      </c>
      <c r="H41" s="1258"/>
      <c r="I41" s="1252"/>
      <c r="J41" s="1252"/>
      <c r="K41" s="1252"/>
      <c r="L41" s="1252"/>
      <c r="M41" s="1252"/>
      <c r="N41" s="4"/>
    </row>
    <row r="42" spans="1:20" ht="6" customHeight="1" x14ac:dyDescent="0.2">
      <c r="A42" s="2"/>
      <c r="D42" s="13"/>
      <c r="E42" s="13"/>
      <c r="N42" s="4"/>
    </row>
    <row r="43" spans="1:20" s="3" customFormat="1" ht="12.75" customHeight="1" x14ac:dyDescent="0.2">
      <c r="A43" s="2"/>
      <c r="B43" s="11" t="s">
        <v>15</v>
      </c>
      <c r="D43" s="13"/>
      <c r="E43" s="13"/>
      <c r="I43" s="569"/>
      <c r="N43" s="4"/>
      <c r="O43" s="711"/>
    </row>
    <row r="44" spans="1:20" ht="12.75" customHeight="1" x14ac:dyDescent="0.2">
      <c r="A44" s="2"/>
      <c r="D44" s="13"/>
      <c r="E44" s="13"/>
      <c r="N44" s="4"/>
      <c r="O44" s="711"/>
    </row>
    <row r="45" spans="1:20" ht="12.75" customHeight="1" x14ac:dyDescent="0.2">
      <c r="A45" s="2"/>
      <c r="B45" s="16" t="s">
        <v>606</v>
      </c>
      <c r="D45" s="13"/>
      <c r="E45" s="13"/>
      <c r="H45" s="1023"/>
      <c r="K45" s="1003">
        <f>DATEDIF(H45,H52,"m")</f>
        <v>0</v>
      </c>
      <c r="N45" s="4"/>
      <c r="O45" s="711"/>
    </row>
    <row r="46" spans="1:20" ht="12.75" customHeight="1" thickBot="1" x14ac:dyDescent="0.25">
      <c r="A46" s="2"/>
      <c r="D46" s="13"/>
      <c r="E46" s="13"/>
      <c r="K46" s="37" t="str">
        <f>IF(AND(H45="",H52&lt;&gt;""),"Bitte Erfassung des Zulassungsdatums!","")</f>
        <v/>
      </c>
      <c r="N46" s="4"/>
      <c r="O46" s="711"/>
    </row>
    <row r="47" spans="1:20" ht="15" thickBot="1" x14ac:dyDescent="0.25">
      <c r="A47" s="2"/>
      <c r="B47" s="16" t="s">
        <v>16</v>
      </c>
      <c r="L47" s="567"/>
      <c r="N47" s="4"/>
    </row>
    <row r="48" spans="1:20" ht="12.75" customHeight="1" thickBot="1" x14ac:dyDescent="0.25">
      <c r="A48" s="2"/>
      <c r="B48" s="16" t="s">
        <v>612</v>
      </c>
      <c r="L48" s="567"/>
      <c r="N48" s="4"/>
      <c r="O48" s="163"/>
      <c r="P48" s="693"/>
      <c r="Q48" s="958"/>
    </row>
    <row r="49" spans="1:21" ht="12.75" customHeight="1" x14ac:dyDescent="0.2">
      <c r="A49" s="2"/>
      <c r="B49" s="16"/>
      <c r="H49" s="1240" t="str">
        <f>IF(AND(L48&gt;0,D7&lt;&gt;"vst"),"Erfassung nur bei vst. Einrichtungen möglich.","")</f>
        <v/>
      </c>
      <c r="L49" s="221"/>
      <c r="N49" s="4"/>
      <c r="O49" s="163"/>
      <c r="P49" s="693"/>
      <c r="Q49" s="958"/>
    </row>
    <row r="50" spans="1:21" ht="12.75" customHeight="1" x14ac:dyDescent="0.2">
      <c r="A50" s="287"/>
      <c r="B50" s="288" t="s">
        <v>17</v>
      </c>
      <c r="C50" s="18"/>
      <c r="D50" s="18"/>
      <c r="E50" s="289"/>
      <c r="F50" s="290"/>
      <c r="G50" s="290"/>
      <c r="H50" s="568"/>
      <c r="L50" s="17" t="s">
        <v>18</v>
      </c>
      <c r="M50" s="569"/>
      <c r="N50" s="19"/>
      <c r="O50" s="163"/>
      <c r="P50" s="693"/>
      <c r="Q50" s="959"/>
      <c r="R50" s="960"/>
    </row>
    <row r="51" spans="1:21" ht="6.95" customHeight="1" thickBot="1" x14ac:dyDescent="0.25">
      <c r="A51" s="2"/>
      <c r="B51" s="16"/>
      <c r="N51" s="4"/>
      <c r="O51" s="163"/>
    </row>
    <row r="52" spans="1:21" s="292" customFormat="1" ht="13.5" thickBot="1" x14ac:dyDescent="0.25">
      <c r="A52" s="291"/>
      <c r="B52" s="288" t="s">
        <v>587</v>
      </c>
      <c r="C52" s="541"/>
      <c r="D52" s="541"/>
      <c r="E52" s="293"/>
      <c r="F52" s="1259" t="s">
        <v>19</v>
      </c>
      <c r="G52" s="1259"/>
      <c r="H52" s="1004"/>
      <c r="I52" s="294"/>
      <c r="J52" s="295" t="s">
        <v>20</v>
      </c>
      <c r="K52" s="1005"/>
      <c r="N52" s="296"/>
      <c r="P52" s="11"/>
      <c r="Q52" s="11"/>
      <c r="R52" s="11"/>
      <c r="S52" s="11"/>
      <c r="T52" s="11"/>
      <c r="U52" s="346"/>
    </row>
    <row r="53" spans="1:21" s="292" customFormat="1" ht="6.95" customHeight="1" x14ac:dyDescent="0.2">
      <c r="A53" s="291"/>
      <c r="B53" s="288"/>
      <c r="E53" s="293"/>
      <c r="F53" s="347"/>
      <c r="G53" s="347"/>
      <c r="H53" s="571"/>
      <c r="I53" s="348"/>
      <c r="J53" s="349"/>
      <c r="K53" s="572"/>
      <c r="L53" s="1241">
        <f>IF(H52&lt;DATEVALUE("01.01.2025"),1,2)</f>
        <v>1</v>
      </c>
      <c r="N53" s="296"/>
      <c r="P53" s="11"/>
      <c r="Q53" s="11"/>
      <c r="R53" s="11"/>
      <c r="S53" s="11"/>
      <c r="T53" s="11"/>
      <c r="U53" s="346"/>
    </row>
    <row r="54" spans="1:21" s="292" customFormat="1" ht="12.75" x14ac:dyDescent="0.2">
      <c r="A54" s="291"/>
      <c r="B54" s="288" t="s">
        <v>498</v>
      </c>
      <c r="E54" s="293"/>
      <c r="F54" s="1259" t="s">
        <v>19</v>
      </c>
      <c r="G54" s="1259"/>
      <c r="H54" s="568"/>
      <c r="I54" s="294"/>
      <c r="J54" s="295" t="s">
        <v>20</v>
      </c>
      <c r="K54" s="568"/>
      <c r="N54" s="296"/>
      <c r="P54" s="11"/>
      <c r="Q54" s="11"/>
      <c r="R54" s="11"/>
      <c r="S54" s="11"/>
      <c r="T54" s="11"/>
      <c r="U54" s="346"/>
    </row>
    <row r="55" spans="1:21" ht="12.75" customHeight="1" x14ac:dyDescent="0.2">
      <c r="A55" s="2"/>
      <c r="B55" s="16"/>
      <c r="N55" s="4"/>
    </row>
    <row r="56" spans="1:21" ht="12.75" customHeight="1" x14ac:dyDescent="0.2">
      <c r="A56" s="20"/>
      <c r="B56" s="297" t="s">
        <v>163</v>
      </c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19"/>
    </row>
    <row r="57" spans="1:21" ht="6.75" customHeight="1" x14ac:dyDescent="0.2">
      <c r="A57" s="20"/>
      <c r="B57" s="288"/>
      <c r="C57"/>
      <c r="D57"/>
      <c r="E57"/>
      <c r="F57"/>
      <c r="G57"/>
      <c r="H57"/>
      <c r="I57"/>
      <c r="J57"/>
      <c r="K57"/>
      <c r="L57"/>
      <c r="M57"/>
      <c r="N57" s="19"/>
    </row>
    <row r="58" spans="1:21" ht="15" customHeight="1" x14ac:dyDescent="0.2">
      <c r="A58" s="20"/>
      <c r="B58"/>
      <c r="C58" s="176" t="s">
        <v>161</v>
      </c>
      <c r="D58" s="21"/>
      <c r="E58" s="299"/>
      <c r="F58" s="299"/>
      <c r="G58" s="75"/>
      <c r="H58" s="22"/>
      <c r="I58" s="300"/>
      <c r="J58" s="301"/>
      <c r="K58" s="169"/>
      <c r="L58" s="21"/>
      <c r="M58" s="169"/>
      <c r="N58" s="4"/>
      <c r="O58" s="541"/>
    </row>
    <row r="59" spans="1:21" s="292" customFormat="1" ht="14.25" customHeight="1" x14ac:dyDescent="0.2">
      <c r="A59" s="291"/>
      <c r="C59" s="302" t="s">
        <v>21</v>
      </c>
      <c r="D59" s="303"/>
      <c r="E59" s="303"/>
      <c r="F59" s="303"/>
      <c r="G59" s="303"/>
      <c r="H59" s="73" t="s">
        <v>164</v>
      </c>
      <c r="I59" s="303"/>
      <c r="J59" s="303"/>
      <c r="K59" s="872"/>
      <c r="M59" s="296"/>
      <c r="N59" s="296"/>
      <c r="P59" s="11"/>
      <c r="Q59" s="11"/>
      <c r="R59" s="11"/>
      <c r="S59" s="11"/>
      <c r="T59" s="11"/>
    </row>
    <row r="60" spans="1:21" s="292" customFormat="1" ht="14.25" customHeight="1" x14ac:dyDescent="0.2">
      <c r="A60" s="291"/>
      <c r="C60" s="302" t="s">
        <v>22</v>
      </c>
      <c r="D60" s="303"/>
      <c r="E60" s="303"/>
      <c r="F60" s="303"/>
      <c r="G60" s="303"/>
      <c r="H60" s="73" t="s">
        <v>164</v>
      </c>
      <c r="I60" s="303"/>
      <c r="J60" s="303"/>
      <c r="K60" s="873"/>
      <c r="L60" s="304"/>
      <c r="M60" s="305"/>
      <c r="N60" s="296"/>
      <c r="P60" s="11"/>
      <c r="Q60" s="11"/>
      <c r="R60" s="11"/>
      <c r="S60" s="11"/>
      <c r="T60" s="11"/>
    </row>
    <row r="61" spans="1:21" s="292" customFormat="1" ht="14.25" customHeight="1" x14ac:dyDescent="0.2">
      <c r="A61" s="291"/>
      <c r="C61" s="302" t="s">
        <v>23</v>
      </c>
      <c r="D61" s="303"/>
      <c r="E61" s="303"/>
      <c r="F61" s="303"/>
      <c r="G61" s="303"/>
      <c r="H61" s="73" t="s">
        <v>164</v>
      </c>
      <c r="I61" s="303"/>
      <c r="J61" s="303"/>
      <c r="K61" s="873"/>
      <c r="L61" s="304"/>
      <c r="M61" s="305"/>
      <c r="N61" s="296"/>
      <c r="P61" s="11"/>
      <c r="Q61" s="11"/>
      <c r="R61" s="11"/>
      <c r="S61" s="11"/>
      <c r="T61" s="11"/>
    </row>
    <row r="62" spans="1:21" s="292" customFormat="1" ht="14.25" customHeight="1" x14ac:dyDescent="0.2">
      <c r="A62" s="291"/>
      <c r="C62" s="302" t="s">
        <v>24</v>
      </c>
      <c r="D62" s="303"/>
      <c r="E62" s="303"/>
      <c r="F62" s="303"/>
      <c r="G62" s="303"/>
      <c r="H62" s="73" t="s">
        <v>164</v>
      </c>
      <c r="I62" s="303"/>
      <c r="J62" s="303"/>
      <c r="K62" s="872"/>
      <c r="L62" s="304"/>
      <c r="M62" s="305"/>
      <c r="N62" s="296"/>
      <c r="P62" s="11"/>
      <c r="Q62" s="11"/>
      <c r="R62" s="11"/>
      <c r="S62" s="11"/>
      <c r="T62" s="11"/>
    </row>
    <row r="63" spans="1:21" s="292" customFormat="1" ht="14.25" customHeight="1" x14ac:dyDescent="0.2">
      <c r="A63" s="291"/>
      <c r="C63" s="302" t="s">
        <v>25</v>
      </c>
      <c r="D63" s="303"/>
      <c r="E63" s="303"/>
      <c r="F63" s="303"/>
      <c r="G63" s="303"/>
      <c r="H63" s="73" t="s">
        <v>164</v>
      </c>
      <c r="I63" s="303"/>
      <c r="J63" s="303"/>
      <c r="K63" s="872"/>
      <c r="L63" s="304"/>
      <c r="M63" s="305"/>
      <c r="N63" s="296"/>
      <c r="P63" s="11"/>
      <c r="Q63" s="11"/>
      <c r="R63" s="11"/>
      <c r="S63" s="11"/>
      <c r="T63" s="11"/>
    </row>
    <row r="64" spans="1:21" s="292" customFormat="1" ht="14.25" customHeight="1" x14ac:dyDescent="0.2">
      <c r="A64" s="291"/>
      <c r="C64" s="302" t="s">
        <v>26</v>
      </c>
      <c r="D64" s="303"/>
      <c r="E64" s="303"/>
      <c r="F64" s="303"/>
      <c r="G64" s="303"/>
      <c r="H64" s="73" t="s">
        <v>164</v>
      </c>
      <c r="I64" s="303"/>
      <c r="J64" s="303"/>
      <c r="K64" s="872"/>
      <c r="L64" s="304"/>
      <c r="M64" s="305"/>
      <c r="N64" s="296"/>
      <c r="P64" s="11"/>
      <c r="Q64" s="11"/>
      <c r="R64" s="11"/>
      <c r="S64" s="11"/>
      <c r="T64" s="11"/>
    </row>
    <row r="65" spans="1:20" s="292" customFormat="1" ht="14.25" customHeight="1" x14ac:dyDescent="0.2">
      <c r="A65" s="291"/>
      <c r="C65" s="23" t="s">
        <v>27</v>
      </c>
      <c r="D65" s="24"/>
      <c r="E65" s="24"/>
      <c r="F65" s="24"/>
      <c r="G65" s="306"/>
      <c r="H65" s="28" t="s">
        <v>164</v>
      </c>
      <c r="I65" s="307"/>
      <c r="J65" s="307"/>
      <c r="K65" s="872"/>
      <c r="L65" s="304"/>
      <c r="M65" s="305"/>
      <c r="N65" s="296"/>
      <c r="P65" s="11"/>
      <c r="Q65" s="11"/>
      <c r="R65" s="11"/>
      <c r="S65" s="11"/>
      <c r="T65" s="11"/>
    </row>
    <row r="66" spans="1:20" s="292" customFormat="1" ht="7.5" customHeight="1" x14ac:dyDescent="0.2">
      <c r="A66" s="291"/>
      <c r="C66" s="25"/>
      <c r="D66" s="11"/>
      <c r="E66" s="11"/>
      <c r="F66" s="11"/>
      <c r="H66" s="11"/>
      <c r="I66" s="11"/>
      <c r="J66" s="11"/>
      <c r="K66" s="76"/>
      <c r="M66" s="296"/>
      <c r="N66" s="296"/>
      <c r="P66" s="11"/>
      <c r="Q66" s="11"/>
      <c r="R66" s="11"/>
      <c r="S66" s="11"/>
      <c r="T66" s="11"/>
    </row>
    <row r="67" spans="1:20" s="292" customFormat="1" ht="12.75" customHeight="1" x14ac:dyDescent="0.2">
      <c r="A67" s="291"/>
      <c r="C67" s="23"/>
      <c r="D67" s="24"/>
      <c r="E67" s="26"/>
      <c r="F67" s="26"/>
      <c r="G67" s="306"/>
      <c r="H67" s="27" t="s">
        <v>162</v>
      </c>
      <c r="I67" s="306"/>
      <c r="J67" s="28"/>
      <c r="K67" s="874"/>
      <c r="L67" s="308"/>
      <c r="M67" s="309"/>
      <c r="N67" s="296"/>
      <c r="O67" s="956"/>
      <c r="P67" s="11"/>
      <c r="Q67" s="11"/>
      <c r="R67" s="11"/>
      <c r="S67" s="11"/>
      <c r="T67" s="11"/>
    </row>
    <row r="68" spans="1:20" s="34" customFormat="1" ht="14.25" customHeight="1" x14ac:dyDescent="0.2">
      <c r="A68" s="31"/>
      <c r="B68" s="32"/>
      <c r="E68" s="32"/>
      <c r="F68" s="32"/>
      <c r="G68" s="32"/>
      <c r="H68" s="32"/>
      <c r="I68" s="32"/>
      <c r="J68" s="32"/>
      <c r="K68" s="1242" t="str">
        <f>IF(AND(H52&gt;0,K67&lt;=5),"Mappe 'B2_Allgemeine Angaben' und Mappe 'B2_Kalkulation' an den KSV senden!","")</f>
        <v/>
      </c>
      <c r="L68" s="32"/>
      <c r="M68" s="67"/>
      <c r="N68" s="33"/>
      <c r="O68" s="961"/>
    </row>
    <row r="69" spans="1:20" s="34" customFormat="1" ht="14.25" customHeight="1" x14ac:dyDescent="0.2">
      <c r="A69" s="31"/>
      <c r="B69" s="70" t="s">
        <v>250</v>
      </c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33"/>
      <c r="O69" s="961"/>
    </row>
    <row r="70" spans="1:20" s="292" customFormat="1" ht="9.9499999999999993" customHeight="1" x14ac:dyDescent="0.2">
      <c r="A70" s="291"/>
      <c r="C70" s="11"/>
      <c r="D70" s="11"/>
      <c r="E70" s="29"/>
      <c r="F70" s="29"/>
      <c r="G70" s="29"/>
      <c r="H70" s="29"/>
      <c r="I70" s="29"/>
      <c r="J70" s="29"/>
      <c r="K70" s="29"/>
      <c r="L70" s="29"/>
      <c r="M70" s="11"/>
      <c r="N70" s="30"/>
      <c r="P70" s="11"/>
      <c r="Q70" s="11"/>
      <c r="R70" s="11"/>
      <c r="S70" s="11"/>
      <c r="T70" s="11"/>
    </row>
    <row r="71" spans="1:20" s="34" customFormat="1" ht="14.25" customHeight="1" x14ac:dyDescent="0.2">
      <c r="A71" s="31"/>
      <c r="B71" s="1028" t="s">
        <v>495</v>
      </c>
      <c r="E71" s="32"/>
      <c r="F71" s="32"/>
      <c r="G71" s="32"/>
      <c r="H71" s="32"/>
      <c r="I71" s="32"/>
      <c r="J71" s="32"/>
      <c r="K71" s="32"/>
      <c r="L71" s="570"/>
      <c r="M71" s="67"/>
      <c r="N71" s="33"/>
      <c r="O71" s="962"/>
    </row>
    <row r="72" spans="1:20" s="292" customFormat="1" ht="3" customHeight="1" x14ac:dyDescent="0.2">
      <c r="A72" s="291"/>
      <c r="C72" s="11"/>
      <c r="D72" s="11"/>
      <c r="E72" s="11"/>
      <c r="F72" s="11"/>
      <c r="G72" s="11"/>
      <c r="H72" s="11"/>
      <c r="I72" s="11"/>
      <c r="J72" s="11"/>
      <c r="K72" s="11"/>
      <c r="M72" s="68"/>
      <c r="N72" s="30"/>
      <c r="P72" s="11"/>
      <c r="Q72" s="11"/>
      <c r="R72" s="11"/>
      <c r="S72" s="11"/>
      <c r="T72" s="11"/>
    </row>
    <row r="73" spans="1:20" s="34" customFormat="1" ht="14.25" customHeight="1" x14ac:dyDescent="0.2">
      <c r="A73" s="31"/>
      <c r="B73" s="168" t="s">
        <v>251</v>
      </c>
      <c r="E73" s="32"/>
      <c r="F73" s="32"/>
      <c r="G73" s="32"/>
      <c r="H73" s="32"/>
      <c r="I73" s="32"/>
      <c r="J73" s="32"/>
      <c r="K73" s="32"/>
      <c r="L73" s="570"/>
      <c r="M73" s="67"/>
      <c r="N73" s="33"/>
      <c r="O73" s="962"/>
    </row>
    <row r="74" spans="1:20" ht="6.95" customHeight="1" x14ac:dyDescent="0.2">
      <c r="A74" s="35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999"/>
      <c r="O74" s="541"/>
    </row>
    <row r="75" spans="1:20" ht="15" thickBot="1" x14ac:dyDescent="0.25"/>
    <row r="76" spans="1:20" ht="15" thickBot="1" x14ac:dyDescent="0.25">
      <c r="D76" s="1260" t="s">
        <v>692</v>
      </c>
      <c r="E76" s="1261"/>
      <c r="F76" s="1261"/>
      <c r="G76" s="1261"/>
      <c r="H76" s="1261"/>
      <c r="I76" s="1261"/>
      <c r="J76" s="1262"/>
      <c r="O76" s="541"/>
    </row>
  </sheetData>
  <sheetProtection algorithmName="SHA-512" hashValue="JbxG2X5/ST9cjONuBHxqiGws5n0NxMP/hVT3t3CZchgiFb2nKjoLv26aogf8X041DS7+APz1DftpsE/ytaXCaA==" saltValue="TRLT6F4/Sld5MM0ozsRl/Q==" spinCount="100000" sheet="1" objects="1" scenarios="1"/>
  <customSheetViews>
    <customSheetView guid="{9119B1A0-FD79-4FE4-B78E-10E0AEB8080B}" showPageBreaks="1" showGridLines="0" fitToPage="1" printArea="1" hiddenColumns="1" view="pageLayout">
      <selection activeCell="A2" sqref="A2:N2"/>
      <pageMargins left="0.70866141732283472" right="0.70866141732283472" top="0.78740157480314965" bottom="0.78740157480314965" header="0.31496062992125984" footer="0.31496062992125984"/>
      <pageSetup paperSize="9" scale="71" orientation="portrait" r:id="rId1"/>
      <headerFooter>
        <oddHeader>&amp;C&amp;9Seite 1</oddHeader>
        <oddFooter>&amp;L&amp;8Version 21.09.2020&amp;C&amp;8Verhandlungsunterlagen SGB XI (vereinfacht)</oddFooter>
      </headerFooter>
    </customSheetView>
  </customSheetViews>
  <mergeCells count="30">
    <mergeCell ref="H8:K8"/>
    <mergeCell ref="A1:M1"/>
    <mergeCell ref="L7:M7"/>
    <mergeCell ref="A2:N2"/>
    <mergeCell ref="A3:N3"/>
    <mergeCell ref="D6:G6"/>
    <mergeCell ref="L6:M6"/>
    <mergeCell ref="A5:B5"/>
    <mergeCell ref="L4:M4"/>
    <mergeCell ref="D36:M36"/>
    <mergeCell ref="H41:M41"/>
    <mergeCell ref="F52:G52"/>
    <mergeCell ref="D76:J76"/>
    <mergeCell ref="D34:H34"/>
    <mergeCell ref="J34:M34"/>
    <mergeCell ref="F54:G54"/>
    <mergeCell ref="D32:H32"/>
    <mergeCell ref="J32:M32"/>
    <mergeCell ref="D12:M12"/>
    <mergeCell ref="D14:M14"/>
    <mergeCell ref="D16:M16"/>
    <mergeCell ref="D18:H18"/>
    <mergeCell ref="J18:M18"/>
    <mergeCell ref="D20:H20"/>
    <mergeCell ref="D30:M30"/>
    <mergeCell ref="J20:M20"/>
    <mergeCell ref="D22:H22"/>
    <mergeCell ref="J22:M22"/>
    <mergeCell ref="D26:M26"/>
    <mergeCell ref="D28:M28"/>
  </mergeCells>
  <conditionalFormatting sqref="D8:K8">
    <cfRule type="expression" dxfId="95" priority="1">
      <formula>$D$7&lt;&gt;"kzp"</formula>
    </cfRule>
  </conditionalFormatting>
  <conditionalFormatting sqref="I7:M7 L8:M8">
    <cfRule type="expression" dxfId="94" priority="4">
      <formula>$L$48=0</formula>
    </cfRule>
  </conditionalFormatting>
  <conditionalFormatting sqref="L41">
    <cfRule type="expression" dxfId="93" priority="6">
      <formula>Wennoder($L$48&lt;0,$L$48=0,"")</formula>
    </cfRule>
  </conditionalFormatting>
  <dataValidations xWindow="280" yWindow="401" count="6">
    <dataValidation type="date" errorStyle="warning" operator="greaterThan" allowBlank="1" showInputMessage="1" showErrorMessage="1" errorTitle="Laufzeitbeginn im Jahr 2017" error="Laufzeitbeginn ab 01.01.2017 möglich" sqref="H53" xr:uid="{00000000-0002-0000-0200-000000000000}">
      <formula1>42735</formula1>
    </dataValidation>
    <dataValidation allowBlank="1" showInputMessage="1" showErrorMessage="1" promptTitle="Quorum" prompt="Bitte Hinweise zur Berechnung des Anteils beachten!" sqref="K67" xr:uid="{00000000-0002-0000-0200-000001000000}"/>
    <dataValidation type="whole" errorStyle="information" allowBlank="1" showInputMessage="1" showErrorMessage="1" errorTitle="angebundene KZP" promptTitle="angebundene KZP" prompt="siehe allgemeine Hinweise" sqref="L49" xr:uid="{00000000-0002-0000-0200-000002000000}">
      <formula1>1</formula1>
      <formula2>30</formula2>
    </dataValidation>
    <dataValidation type="list" allowBlank="1" showInputMessage="1" showErrorMessage="1" sqref="L73 L71" xr:uid="{00000000-0002-0000-0200-000003000000}">
      <formula1>"ja,nein"</formula1>
    </dataValidation>
    <dataValidation type="whole" errorStyle="information" allowBlank="1" showInputMessage="1" showErrorMessage="1" errorTitle="angebundene / integrierte KZP" promptTitle="angebundene / integrierte KZP" prompt="siehe allgemeine Hinweise des aktuell in der PSK abgestimmten Verhandlungsantrages für vollstationäre Pflegeeinrichtungen" sqref="L48" xr:uid="{00000000-0002-0000-0200-000004000000}">
      <formula1>1</formula1>
      <formula2>30</formula2>
    </dataValidation>
    <dataValidation type="date" errorStyle="warning" operator="greaterThan" allowBlank="1" showInputMessage="1" showErrorMessage="1" error="Laufzeitbeginn ab 01.07.2022 möglich" sqref="H52" xr:uid="{00000000-0002-0000-0200-000005000000}">
      <formula1>44743</formula1>
    </dataValidation>
  </dataValidations>
  <hyperlinks>
    <hyperlink ref="D76" location="'Anlage 1'!A1" display="Anlage 1" xr:uid="{00000000-0004-0000-0200-000000000000}"/>
    <hyperlink ref="D76:J76" location="B4_Kalkulation!A1" display="gehe weiter zu B2_Kalkulation" xr:uid="{00000000-0004-0000-0200-000001000000}"/>
  </hyperlinks>
  <pageMargins left="0.70866141732283472" right="0.70866141732283472" top="0.78740157480314965" bottom="0.78740157480314965" header="0.31496062992125984" footer="0.31496062992125984"/>
  <pageSetup paperSize="9" scale="78" orientation="portrait"/>
  <headerFooter>
    <oddHeader>&amp;C&amp;9Seite 1</oddHeader>
    <oddFooter>&amp;L&amp;8Version: 18.12.2023&amp;C&amp;8Verhandlungsunterlagen SGB XI (vereinfacht B4)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7</xdr:col>
                    <xdr:colOff>828675</xdr:colOff>
                    <xdr:row>41</xdr:row>
                    <xdr:rowOff>38100</xdr:rowOff>
                  </from>
                  <to>
                    <xdr:col>9</xdr:col>
                    <xdr:colOff>66675</xdr:colOff>
                    <xdr:row>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12</xdr:col>
                    <xdr:colOff>266700</xdr:colOff>
                    <xdr:row>48</xdr:row>
                    <xdr:rowOff>133350</xdr:rowOff>
                  </from>
                  <to>
                    <xdr:col>12</xdr:col>
                    <xdr:colOff>485775</xdr:colOff>
                    <xdr:row>50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280" yWindow="401" count="3">
        <x14:dataValidation type="list" allowBlank="1" showInputMessage="1" showErrorMessage="1" errorTitle="Einrichtungsart" error="bitte aus Liste auswählen" promptTitle="Auswahlmöglichkeit" prompt="teilstationäre Pflege_x000a_Kurzzeitpflege_x000a_vollstationäre Pflege_x000a_Wohnpflegeheim_x000a_Wachkoma_x000a_4. Generation_x000a_" xr:uid="{00000000-0002-0000-0200-000006000000}">
          <x14:formula1>
            <xm:f>KAT!$A$2:$A$7</xm:f>
          </x14:formula1>
          <xm:sqref>D6:G6</xm:sqref>
        </x14:dataValidation>
        <x14:dataValidation type="list" allowBlank="1" showInputMessage="1" showErrorMessage="1" errorTitle="Auswahlmöglichkeit" error="Bitte aus Liste wählen!" xr:uid="{00000000-0002-0000-0200-000007000000}">
          <x14:formula1>
            <xm:f>KAT!$F$2:$F$4</xm:f>
          </x14:formula1>
          <xm:sqref>C41</xm:sqref>
        </x14:dataValidation>
        <x14:dataValidation type="list" allowBlank="1" showInputMessage="1" showErrorMessage="1" xr:uid="{00000000-0002-0000-0200-000008000000}">
          <x14:formula1>
            <xm:f>KAT!$A$10:$A$11</xm:f>
          </x14:formula1>
          <xm:sqref>H8:K8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I71"/>
  <sheetViews>
    <sheetView showGridLines="0" topLeftCell="A26" zoomScaleNormal="100" workbookViewId="0">
      <selection sqref="A1:Q1"/>
    </sheetView>
  </sheetViews>
  <sheetFormatPr baseColWidth="10" defaultRowHeight="14.25" x14ac:dyDescent="0.2"/>
  <cols>
    <col min="1" max="1" width="4.375" customWidth="1"/>
    <col min="2" max="2" width="20.875" customWidth="1"/>
    <col min="3" max="3" width="19" customWidth="1"/>
    <col min="4" max="4" width="17.625" customWidth="1"/>
    <col min="5" max="5" width="20.625" customWidth="1"/>
    <col min="6" max="6" width="17.625" customWidth="1"/>
    <col min="7" max="7" width="2.375" customWidth="1"/>
    <col min="8" max="8" width="21.625" customWidth="1"/>
    <col min="9" max="10" width="17.625" customWidth="1"/>
    <col min="11" max="11" width="20.625" customWidth="1"/>
    <col min="12" max="13" width="17.625" customWidth="1"/>
    <col min="14" max="18" width="10.625" customWidth="1"/>
    <col min="19" max="19" width="1.625" customWidth="1"/>
    <col min="20" max="20" width="11" customWidth="1"/>
    <col min="21" max="34" width="11" style="283" hidden="1" customWidth="1"/>
    <col min="35" max="46" width="11" customWidth="1"/>
  </cols>
  <sheetData>
    <row r="1" spans="1:26" ht="15" x14ac:dyDescent="0.25">
      <c r="A1" s="1283" t="str">
        <f>'B4_Allgemeine Angaben'!A1:N1</f>
        <v xml:space="preserve">Vereinfachtes Verfahren der Aufforderung zum Abschluss einer Pflegesatzvereinbarung gemäß § 84, 85 SGB XI </v>
      </c>
      <c r="B1" s="1284"/>
      <c r="C1" s="1284"/>
      <c r="D1" s="1284"/>
      <c r="E1" s="1284"/>
      <c r="F1" s="1284"/>
      <c r="G1" s="1284"/>
      <c r="H1" s="1284"/>
      <c r="I1" s="1284"/>
      <c r="J1" s="1284"/>
      <c r="K1" s="1284"/>
      <c r="L1" s="1284"/>
      <c r="M1" s="1284"/>
      <c r="N1" s="1284"/>
      <c r="O1" s="1284"/>
      <c r="P1" s="1284"/>
      <c r="Q1" s="1284"/>
      <c r="R1" s="920"/>
      <c r="S1" s="436"/>
      <c r="U1" s="911" t="s">
        <v>695</v>
      </c>
      <c r="V1" s="902"/>
      <c r="W1" s="903"/>
      <c r="X1" s="904"/>
      <c r="Y1" s="905"/>
      <c r="Z1" s="905"/>
    </row>
    <row r="2" spans="1:26" ht="15" x14ac:dyDescent="0.25">
      <c r="A2" s="1285" t="s">
        <v>325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286"/>
      <c r="Q2" s="1286"/>
      <c r="R2" s="921"/>
      <c r="S2" s="588"/>
      <c r="U2" s="919" t="s">
        <v>556</v>
      </c>
    </row>
    <row r="3" spans="1:26" ht="15" x14ac:dyDescent="0.25">
      <c r="A3" s="589"/>
      <c r="B3" s="242" t="s">
        <v>402</v>
      </c>
      <c r="C3" s="548">
        <f>'B4_Allgemeine Angaben'!D12:D12</f>
        <v>0</v>
      </c>
      <c r="D3" s="243"/>
      <c r="E3" s="436"/>
      <c r="F3" s="298"/>
      <c r="G3" s="298"/>
      <c r="H3" s="298"/>
      <c r="I3" s="298"/>
      <c r="J3" s="298"/>
      <c r="K3" s="298" t="s">
        <v>458</v>
      </c>
      <c r="L3" s="298">
        <f>IFERROR('B4_Allgemeine Angaben'!L7:L7,"")</f>
        <v>0</v>
      </c>
      <c r="M3" s="298"/>
      <c r="N3" s="298"/>
      <c r="O3" s="242" t="s">
        <v>2</v>
      </c>
      <c r="P3" s="243"/>
      <c r="Q3" s="1295">
        <f>'B4_Allgemeine Angaben'!L6:L6</f>
        <v>0</v>
      </c>
      <c r="R3" s="1295"/>
      <c r="S3" s="436"/>
      <c r="U3" s="283" t="s">
        <v>553</v>
      </c>
    </row>
    <row r="4" spans="1:26" ht="15" x14ac:dyDescent="0.25">
      <c r="A4" s="590"/>
      <c r="B4" s="437" t="s">
        <v>403</v>
      </c>
      <c r="C4" s="438">
        <f>'B4_Allgemeine Angaben'!D16:D16</f>
        <v>0</v>
      </c>
      <c r="D4" s="435"/>
      <c r="E4" s="439"/>
      <c r="F4" s="298"/>
      <c r="G4" s="298"/>
      <c r="H4" s="298"/>
      <c r="I4" s="298"/>
      <c r="J4" s="298"/>
      <c r="K4" s="298"/>
      <c r="L4" s="298"/>
      <c r="M4" s="298"/>
      <c r="N4" s="298"/>
      <c r="O4" s="434" t="s">
        <v>336</v>
      </c>
      <c r="P4" s="435"/>
      <c r="Q4" s="1296">
        <f>'B4_Allgemeine Angaben'!L4:L4</f>
        <v>0</v>
      </c>
      <c r="R4" s="1296"/>
      <c r="S4" s="439"/>
      <c r="U4" s="283" t="s">
        <v>554</v>
      </c>
    </row>
    <row r="5" spans="1:26" ht="9" customHeight="1" x14ac:dyDescent="0.2">
      <c r="A5" s="20"/>
      <c r="N5" s="252"/>
      <c r="S5" s="19"/>
      <c r="U5" s="283" t="s">
        <v>337</v>
      </c>
    </row>
    <row r="6" spans="1:26" x14ac:dyDescent="0.2">
      <c r="A6" s="20"/>
      <c r="B6" s="236" t="s">
        <v>165</v>
      </c>
      <c r="D6" s="576"/>
      <c r="E6" s="1"/>
      <c r="H6" s="236" t="s">
        <v>28</v>
      </c>
      <c r="I6" s="577"/>
      <c r="K6" s="236" t="s">
        <v>1</v>
      </c>
      <c r="L6" s="228" t="str">
        <f>IF('B4_Allgemeine Angaben'!D6&gt;0,'B4_Allgemeine Angaben'!D6,"")</f>
        <v>Kurzzeitpflege</v>
      </c>
      <c r="M6" s="272"/>
      <c r="N6" s="252"/>
      <c r="S6" s="19"/>
      <c r="U6" s="283" t="s">
        <v>555</v>
      </c>
    </row>
    <row r="7" spans="1:26" ht="14.25" customHeight="1" x14ac:dyDescent="0.25">
      <c r="A7" s="20"/>
      <c r="B7" s="236" t="s">
        <v>675</v>
      </c>
      <c r="C7" s="1029">
        <f>IF('B4_Allgemeine Angaben'!K45-3&gt;24,24,'B4_Allgemeine Angaben'!K45-3)</f>
        <v>-3</v>
      </c>
      <c r="D7" s="1021"/>
      <c r="E7" s="1022" t="s">
        <v>604</v>
      </c>
      <c r="F7" s="1031" t="e">
        <f>D7/('B4_Allgemeine Angaben'!L47*365/12*C7)</f>
        <v>#DIV/0!</v>
      </c>
      <c r="N7" s="252"/>
      <c r="S7" s="19"/>
    </row>
    <row r="8" spans="1:26" ht="15" x14ac:dyDescent="0.25">
      <c r="A8" s="20"/>
      <c r="B8" s="62" t="s">
        <v>460</v>
      </c>
      <c r="H8" s="1213" t="s">
        <v>654</v>
      </c>
      <c r="I8" s="21"/>
      <c r="J8" s="21"/>
      <c r="K8" s="21"/>
      <c r="L8" s="21"/>
      <c r="M8" s="21"/>
      <c r="N8" s="926"/>
      <c r="O8" s="21"/>
      <c r="P8" s="21"/>
      <c r="Q8" s="21"/>
      <c r="R8" s="21"/>
      <c r="S8" s="169"/>
      <c r="U8" s="283" t="s">
        <v>557</v>
      </c>
      <c r="V8" s="906"/>
    </row>
    <row r="9" spans="1:26" ht="5.25" customHeight="1" x14ac:dyDescent="0.2">
      <c r="A9" s="20"/>
      <c r="D9" s="238"/>
      <c r="H9" s="20"/>
      <c r="J9" s="238"/>
      <c r="N9" s="252"/>
      <c r="S9" s="19"/>
    </row>
    <row r="10" spans="1:26" x14ac:dyDescent="0.2">
      <c r="A10" s="20"/>
      <c r="B10" t="s">
        <v>461</v>
      </c>
      <c r="C10" s="237" t="s">
        <v>252</v>
      </c>
      <c r="D10" s="525">
        <f>IFERROR('B4_Allgemeine Angaben'!H54,"")</f>
        <v>0</v>
      </c>
      <c r="E10" s="237" t="s">
        <v>139</v>
      </c>
      <c r="F10" s="525">
        <f>IFERROR('B4_Allgemeine Angaben'!K54,"")</f>
        <v>0</v>
      </c>
      <c r="H10" s="276" t="s">
        <v>655</v>
      </c>
      <c r="I10" s="237" t="s">
        <v>252</v>
      </c>
      <c r="J10" s="239" t="str">
        <f>IF('B4_Allgemeine Angaben'!H52=0,"",'B4_Allgemeine Angaben'!H52)</f>
        <v/>
      </c>
      <c r="K10" s="237" t="s">
        <v>139</v>
      </c>
      <c r="L10" s="239" t="str">
        <f>IF('B4_Allgemeine Angaben'!K52=0,"",'B4_Allgemeine Angaben'!K52)</f>
        <v/>
      </c>
      <c r="M10" s="284"/>
      <c r="N10" s="286" t="str">
        <f>IF(Q12&gt;'B4_Allgemeine Angaben'!H52,"Stichtag bitte prüfen.","")</f>
        <v/>
      </c>
      <c r="R10" s="252"/>
      <c r="S10" s="253"/>
      <c r="T10" s="252"/>
      <c r="U10" s="906"/>
    </row>
    <row r="11" spans="1:26" ht="9.9499999999999993" customHeight="1" x14ac:dyDescent="0.2">
      <c r="A11" s="234"/>
      <c r="B11" s="233"/>
      <c r="C11" s="233"/>
      <c r="D11" s="233"/>
      <c r="E11" s="233"/>
      <c r="F11" s="232"/>
      <c r="G11" s="233"/>
      <c r="H11" s="234"/>
      <c r="I11" s="233"/>
      <c r="J11" s="233"/>
      <c r="K11" s="233"/>
      <c r="L11" s="233"/>
      <c r="N11" s="1278" t="str">
        <f>IFERROR(IF(Q12&lt;DATE(YEAR('B4_Allgemeine Angaben'!H52),MONTH('B4_Allgemeine Angaben'!H52)-3,DAY('B4_Allgemeine Angaben'!H52)),"Stichtag, max. 3 Kalendermonate vor Laufzeitbeginn wählen.",""),"")</f>
        <v/>
      </c>
      <c r="O11" s="1278"/>
      <c r="P11" s="1278"/>
      <c r="Q11" s="1278"/>
      <c r="R11" s="1215"/>
      <c r="S11" s="253"/>
      <c r="T11" s="252"/>
      <c r="U11" s="906"/>
    </row>
    <row r="12" spans="1:26" x14ac:dyDescent="0.2">
      <c r="A12" s="234"/>
      <c r="B12" s="229" t="s">
        <v>255</v>
      </c>
      <c r="C12" s="230"/>
      <c r="D12" s="230"/>
      <c r="E12" s="186" t="s">
        <v>266</v>
      </c>
      <c r="F12" s="186">
        <f>SUM(B14:F14)</f>
        <v>0</v>
      </c>
      <c r="H12" s="229" t="s">
        <v>255</v>
      </c>
      <c r="I12" s="230"/>
      <c r="J12" s="230"/>
      <c r="K12" s="186" t="s">
        <v>266</v>
      </c>
      <c r="L12" s="186">
        <f>SUM(H14:L14)</f>
        <v>0</v>
      </c>
      <c r="M12" s="541" t="str">
        <f>IF(L12&lt;&gt;'B4_Allgemeine Angaben'!L47,"Prognose entspricht nicht Platzzahl!","")</f>
        <v/>
      </c>
      <c r="N12" s="1191" t="s">
        <v>649</v>
      </c>
      <c r="O12" s="1191"/>
      <c r="P12" s="1191"/>
      <c r="Q12" s="1318"/>
      <c r="R12" s="1319"/>
      <c r="S12" s="253"/>
      <c r="U12" s="906"/>
    </row>
    <row r="13" spans="1:26" ht="28.5" x14ac:dyDescent="0.2">
      <c r="A13" s="234"/>
      <c r="B13" s="231" t="s">
        <v>57</v>
      </c>
      <c r="C13" s="231" t="s">
        <v>58</v>
      </c>
      <c r="D13" s="231" t="s">
        <v>59</v>
      </c>
      <c r="E13" s="231" t="s">
        <v>60</v>
      </c>
      <c r="F13" s="231" t="s">
        <v>61</v>
      </c>
      <c r="H13" s="231" t="s">
        <v>57</v>
      </c>
      <c r="I13" s="231" t="s">
        <v>58</v>
      </c>
      <c r="J13" s="231" t="s">
        <v>59</v>
      </c>
      <c r="K13" s="231" t="s">
        <v>60</v>
      </c>
      <c r="L13" s="231" t="s">
        <v>61</v>
      </c>
      <c r="N13" s="1190" t="s">
        <v>57</v>
      </c>
      <c r="O13" s="1190" t="s">
        <v>58</v>
      </c>
      <c r="P13" s="1190" t="s">
        <v>59</v>
      </c>
      <c r="Q13" s="1190" t="s">
        <v>60</v>
      </c>
      <c r="R13" s="1190" t="s">
        <v>61</v>
      </c>
      <c r="S13" s="253"/>
      <c r="U13" s="906"/>
    </row>
    <row r="14" spans="1:26" x14ac:dyDescent="0.2">
      <c r="A14" s="234"/>
      <c r="B14" s="577"/>
      <c r="C14" s="577"/>
      <c r="D14" s="577"/>
      <c r="E14" s="577"/>
      <c r="F14" s="577"/>
      <c r="H14" s="577"/>
      <c r="I14" s="577"/>
      <c r="J14" s="577"/>
      <c r="K14" s="577"/>
      <c r="L14" s="577"/>
      <c r="N14" s="577"/>
      <c r="O14" s="577"/>
      <c r="P14" s="577"/>
      <c r="Q14" s="577"/>
      <c r="R14" s="577"/>
      <c r="S14" s="253"/>
      <c r="U14" s="906"/>
    </row>
    <row r="15" spans="1:26" x14ac:dyDescent="0.2">
      <c r="A15" s="234"/>
      <c r="B15" s="355"/>
      <c r="C15" s="252"/>
      <c r="D15" s="252"/>
      <c r="E15" s="252"/>
      <c r="F15" s="253"/>
      <c r="H15" s="276"/>
      <c r="I15" s="252"/>
      <c r="J15" s="252"/>
      <c r="K15" s="252"/>
      <c r="L15" s="253"/>
      <c r="N15" s="252"/>
      <c r="O15" s="252"/>
      <c r="P15" s="252"/>
      <c r="Q15" s="252"/>
      <c r="R15" s="252"/>
      <c r="S15" s="253"/>
      <c r="U15" s="906"/>
    </row>
    <row r="16" spans="1:26" x14ac:dyDescent="0.2">
      <c r="A16" s="234"/>
      <c r="B16" s="235" t="s">
        <v>614</v>
      </c>
      <c r="C16" s="247"/>
      <c r="D16" s="526"/>
      <c r="E16" s="186" t="s">
        <v>266</v>
      </c>
      <c r="F16" s="272">
        <f>SUM(B17:F17)</f>
        <v>0</v>
      </c>
      <c r="H16" s="235" t="s">
        <v>614</v>
      </c>
      <c r="I16" s="247"/>
      <c r="J16" s="526"/>
      <c r="K16" s="186" t="s">
        <v>266</v>
      </c>
      <c r="L16" s="272">
        <f>SUM(H17:L17)</f>
        <v>0</v>
      </c>
      <c r="M16" s="541" t="str">
        <f>IF(L16&lt;&gt;'B4_Allgemeine Angaben'!L48,"Prognose entspricht nicht Platzzahl!","")</f>
        <v/>
      </c>
      <c r="N16" s="927"/>
      <c r="O16" s="527"/>
      <c r="P16" s="252"/>
      <c r="Q16" s="252"/>
      <c r="R16" s="252"/>
      <c r="S16" s="253"/>
      <c r="U16" s="906"/>
    </row>
    <row r="17" spans="1:31" x14ac:dyDescent="0.2">
      <c r="A17" s="234"/>
      <c r="B17" s="577"/>
      <c r="C17" s="577"/>
      <c r="D17" s="577"/>
      <c r="E17" s="577"/>
      <c r="F17" s="577"/>
      <c r="H17" s="577"/>
      <c r="I17" s="577"/>
      <c r="J17" s="577"/>
      <c r="K17" s="577"/>
      <c r="L17" s="577"/>
      <c r="N17" s="252"/>
      <c r="O17" s="252"/>
      <c r="P17" s="252"/>
      <c r="Q17" s="252"/>
      <c r="R17" s="252"/>
      <c r="S17" s="253"/>
      <c r="U17" s="906"/>
    </row>
    <row r="18" spans="1:31" ht="18.75" customHeight="1" thickBot="1" x14ac:dyDescent="0.25">
      <c r="A18" s="234"/>
      <c r="B18" s="20"/>
      <c r="F18" s="19"/>
      <c r="H18" s="20"/>
      <c r="I18" s="285"/>
      <c r="J18" s="286"/>
      <c r="K18" s="286"/>
      <c r="L18" s="19"/>
      <c r="M18" s="928" t="s">
        <v>499</v>
      </c>
      <c r="N18" s="931"/>
      <c r="P18" s="1297" t="s">
        <v>568</v>
      </c>
      <c r="Q18" s="1298"/>
      <c r="R18" s="1298"/>
      <c r="S18" s="1299"/>
      <c r="U18" s="906"/>
    </row>
    <row r="19" spans="1:31" ht="51.75" thickBot="1" x14ac:dyDescent="0.25">
      <c r="A19" s="234"/>
      <c r="B19" s="936" t="s">
        <v>268</v>
      </c>
      <c r="C19" s="224" t="s">
        <v>253</v>
      </c>
      <c r="D19" s="225" t="s">
        <v>267</v>
      </c>
      <c r="E19" s="937" t="s">
        <v>497</v>
      </c>
      <c r="F19" s="935"/>
      <c r="H19" s="936" t="s">
        <v>268</v>
      </c>
      <c r="I19" s="224" t="s">
        <v>253</v>
      </c>
      <c r="J19" s="225" t="s">
        <v>267</v>
      </c>
      <c r="K19" s="938" t="s">
        <v>497</v>
      </c>
      <c r="L19" s="939">
        <f>IF(AND(M19&lt;&gt;0,F19*(100%+M19)&gt;KAT!L108),KAT!L108,F19*(100%+M19))</f>
        <v>0</v>
      </c>
      <c r="M19" s="940"/>
      <c r="N19" s="934"/>
      <c r="O19" s="1037" t="s">
        <v>613</v>
      </c>
      <c r="P19" s="1300" t="s">
        <v>569</v>
      </c>
      <c r="Q19" s="1301"/>
      <c r="R19" s="1301"/>
      <c r="S19" s="1302"/>
      <c r="U19" s="949"/>
    </row>
    <row r="20" spans="1:31" x14ac:dyDescent="0.2">
      <c r="A20" s="234"/>
      <c r="B20" s="222" t="s">
        <v>57</v>
      </c>
      <c r="C20" s="578"/>
      <c r="D20" s="277" t="str">
        <f>IFERROR(ROUND(B14/C20,3),"")</f>
        <v/>
      </c>
      <c r="F20" s="19"/>
      <c r="H20" s="222" t="s">
        <v>57</v>
      </c>
      <c r="I20" s="579"/>
      <c r="J20" s="277" t="str">
        <f>IFERROR(ROUND(H14/I20,3),"")</f>
        <v/>
      </c>
      <c r="L20" s="1" t="str">
        <f>IF((F19*M19+F19)&gt;KAT!L108,"Beförderung bis max. 17,90 € vereinbar.","")</f>
        <v/>
      </c>
      <c r="M20" s="345"/>
      <c r="N20" s="932"/>
      <c r="O20" s="573">
        <f>KAT!G81</f>
        <v>0</v>
      </c>
      <c r="P20" s="1303"/>
      <c r="Q20" s="1304"/>
      <c r="R20" s="1304"/>
      <c r="S20" s="1305"/>
      <c r="U20" s="906"/>
    </row>
    <row r="21" spans="1:31" ht="15" x14ac:dyDescent="0.25">
      <c r="A21" s="234"/>
      <c r="B21" s="222" t="s">
        <v>58</v>
      </c>
      <c r="C21" s="579"/>
      <c r="D21" s="277" t="str">
        <f>IFERROR(ROUND(C14/C21,3),"")</f>
        <v/>
      </c>
      <c r="F21" s="19"/>
      <c r="H21" s="222" t="s">
        <v>58</v>
      </c>
      <c r="I21" s="579"/>
      <c r="J21" s="277" t="str">
        <f>IFERROR(ROUND(I14/I21,3),"")</f>
        <v/>
      </c>
      <c r="L21" s="19"/>
      <c r="M21" s="345"/>
      <c r="N21" s="932"/>
      <c r="O21" s="573">
        <f>KAT!G82</f>
        <v>0</v>
      </c>
      <c r="P21" s="1306"/>
      <c r="Q21" s="1307"/>
      <c r="R21" s="1307"/>
      <c r="S21" s="1308"/>
      <c r="U21" s="911" t="s">
        <v>540</v>
      </c>
    </row>
    <row r="22" spans="1:31" ht="15" customHeight="1" x14ac:dyDescent="0.25">
      <c r="A22" s="234"/>
      <c r="B22" s="222" t="s">
        <v>59</v>
      </c>
      <c r="C22" s="579"/>
      <c r="D22" s="277" t="str">
        <f>IFERROR(ROUND(D14/C22,3),"")</f>
        <v/>
      </c>
      <c r="F22" s="19"/>
      <c r="H22" s="222" t="s">
        <v>59</v>
      </c>
      <c r="I22" s="579"/>
      <c r="J22" s="277" t="str">
        <f>IFERROR(ROUND(J14/I22,3),"")</f>
        <v/>
      </c>
      <c r="K22" s="354"/>
      <c r="L22" s="545"/>
      <c r="M22" s="345"/>
      <c r="N22" s="932"/>
      <c r="O22" s="573">
        <f>KAT!G83</f>
        <v>0</v>
      </c>
      <c r="P22" s="1306"/>
      <c r="Q22" s="1307"/>
      <c r="R22" s="1307"/>
      <c r="S22" s="1308"/>
      <c r="U22" s="1279" t="s">
        <v>527</v>
      </c>
      <c r="V22" s="1279"/>
      <c r="W22" s="1279"/>
      <c r="X22" s="1279"/>
      <c r="Y22" s="1279"/>
      <c r="Z22" s="1279"/>
      <c r="AA22" s="1279"/>
      <c r="AB22" s="1279"/>
      <c r="AC22" s="1279"/>
      <c r="AD22" s="1279"/>
      <c r="AE22" s="1279"/>
    </row>
    <row r="23" spans="1:31" ht="15" x14ac:dyDescent="0.25">
      <c r="A23" s="234"/>
      <c r="B23" s="222" t="s">
        <v>60</v>
      </c>
      <c r="C23" s="579"/>
      <c r="D23" s="208" t="str">
        <f>IFERROR(ROUND(E14/C23,3),"")</f>
        <v/>
      </c>
      <c r="E23" s="226" t="s">
        <v>262</v>
      </c>
      <c r="F23" s="19"/>
      <c r="H23" s="222" t="s">
        <v>60</v>
      </c>
      <c r="I23" s="579"/>
      <c r="J23" s="277" t="str">
        <f>IFERROR(ROUND(K14/I23,3),"")</f>
        <v/>
      </c>
      <c r="K23" s="624" t="s">
        <v>262</v>
      </c>
      <c r="L23" s="546"/>
      <c r="M23" s="928" t="s">
        <v>499</v>
      </c>
      <c r="N23" s="931"/>
      <c r="O23" s="573">
        <f>KAT!G84</f>
        <v>0</v>
      </c>
      <c r="P23" s="1306"/>
      <c r="Q23" s="1307"/>
      <c r="R23" s="1307"/>
      <c r="S23" s="1308"/>
      <c r="U23" s="1279"/>
      <c r="V23" s="1279"/>
      <c r="W23" s="1279"/>
      <c r="X23" s="1279"/>
      <c r="Y23" s="1279"/>
      <c r="Z23" s="1279"/>
      <c r="AA23" s="1279"/>
      <c r="AB23" s="1279"/>
      <c r="AC23" s="1279"/>
      <c r="AD23" s="1279"/>
      <c r="AE23" s="1279"/>
    </row>
    <row r="24" spans="1:31" x14ac:dyDescent="0.2">
      <c r="A24" s="234"/>
      <c r="B24" s="222" t="s">
        <v>61</v>
      </c>
      <c r="C24" s="579"/>
      <c r="D24" s="208" t="str">
        <f>IFERROR(ROUND(F14/C24,3),"")</f>
        <v/>
      </c>
      <c r="E24" s="227" t="s">
        <v>265</v>
      </c>
      <c r="F24" s="186" t="s">
        <v>271</v>
      </c>
      <c r="H24" s="222" t="s">
        <v>61</v>
      </c>
      <c r="I24" s="579"/>
      <c r="J24" s="277" t="str">
        <f>IFERROR(ROUND(L14/I24,3),"")</f>
        <v/>
      </c>
      <c r="K24" s="625" t="s">
        <v>265</v>
      </c>
      <c r="L24" s="943" t="s">
        <v>271</v>
      </c>
      <c r="M24" s="345"/>
      <c r="N24" s="932"/>
      <c r="O24" s="573">
        <f>KAT!G85</f>
        <v>0</v>
      </c>
      <c r="P24" s="1306"/>
      <c r="Q24" s="1307"/>
      <c r="R24" s="1307"/>
      <c r="S24" s="1308"/>
      <c r="U24" s="283" t="s">
        <v>544</v>
      </c>
    </row>
    <row r="25" spans="1:31" x14ac:dyDescent="0.2">
      <c r="A25" s="234"/>
      <c r="B25" s="186" t="s">
        <v>314</v>
      </c>
      <c r="C25" s="524" t="str">
        <f>IF(D25&lt;&gt;J25,"PDL VK entspricht nicht RV","")</f>
        <v/>
      </c>
      <c r="D25" s="586"/>
      <c r="E25" s="227"/>
      <c r="F25" s="186"/>
      <c r="H25" s="278" t="s">
        <v>314</v>
      </c>
      <c r="I25" s="279"/>
      <c r="J25" s="280" t="str">
        <f>IF('B4_Allgemeine Angaben'!L47=0,"",KAT!D62)</f>
        <v/>
      </c>
      <c r="K25" s="281"/>
      <c r="L25" s="282"/>
      <c r="M25" s="252"/>
      <c r="N25" s="276"/>
      <c r="O25" s="278"/>
      <c r="P25" s="1306"/>
      <c r="Q25" s="1307"/>
      <c r="R25" s="1307"/>
      <c r="S25" s="1308"/>
      <c r="U25" s="283" t="s">
        <v>534</v>
      </c>
    </row>
    <row r="26" spans="1:31" ht="29.25" customHeight="1" thickBot="1" x14ac:dyDescent="0.25">
      <c r="A26" s="234"/>
      <c r="B26" s="223" t="s">
        <v>256</v>
      </c>
      <c r="C26" s="580"/>
      <c r="D26" s="209">
        <f>SUM(D20:D25)</f>
        <v>0</v>
      </c>
      <c r="E26" s="210" t="s">
        <v>264</v>
      </c>
      <c r="F26" s="582"/>
      <c r="G26" s="1001"/>
      <c r="H26" s="223" t="s">
        <v>256</v>
      </c>
      <c r="I26" s="580"/>
      <c r="J26" s="360">
        <f>IF('B4_Allgemeine Angaben'!D7&lt;&gt;"vst",SUM(J20:J24),SUM(J20:J25))</f>
        <v>0</v>
      </c>
      <c r="K26" s="210" t="s">
        <v>264</v>
      </c>
      <c r="L26" s="942">
        <f>B4_Personalkostenübersicht!T248</f>
        <v>0</v>
      </c>
      <c r="M26" s="929" t="s">
        <v>500</v>
      </c>
      <c r="N26" s="933"/>
      <c r="O26" s="574">
        <f>I26</f>
        <v>0</v>
      </c>
      <c r="P26" s="1309"/>
      <c r="Q26" s="1310"/>
      <c r="R26" s="1310"/>
      <c r="S26" s="1311"/>
      <c r="U26" s="283" t="s">
        <v>565</v>
      </c>
    </row>
    <row r="27" spans="1:31" ht="27" customHeight="1" thickTop="1" x14ac:dyDescent="0.2">
      <c r="A27" s="234"/>
      <c r="B27" s="222" t="s">
        <v>257</v>
      </c>
      <c r="C27" s="579"/>
      <c r="D27" s="208">
        <f>IFERROR(ROUND($F$12/C27,3),0)</f>
        <v>0</v>
      </c>
      <c r="E27" s="210" t="str">
        <f t="shared" ref="E27:E30" si="0">B27</f>
        <v>Betreuung:</v>
      </c>
      <c r="F27" s="582"/>
      <c r="G27" s="1001"/>
      <c r="H27" s="222" t="s">
        <v>257</v>
      </c>
      <c r="I27" s="579"/>
      <c r="J27" s="361">
        <f>IFERROR(ROUND($L$12/I27,3),0)</f>
        <v>0</v>
      </c>
      <c r="K27" s="210" t="str">
        <f t="shared" ref="K27:K30" si="1">H27</f>
        <v>Betreuung:</v>
      </c>
      <c r="L27" s="942">
        <f>B4_Personalkostenübersicht!T266</f>
        <v>0</v>
      </c>
      <c r="M27" s="929" t="s">
        <v>500</v>
      </c>
      <c r="N27" s="933"/>
      <c r="O27" s="214">
        <f>I27</f>
        <v>0</v>
      </c>
      <c r="P27" s="1312" t="s">
        <v>570</v>
      </c>
      <c r="Q27" s="1313"/>
      <c r="R27" s="1313"/>
      <c r="S27" s="1314"/>
      <c r="U27" s="283" t="s">
        <v>535</v>
      </c>
    </row>
    <row r="28" spans="1:31" x14ac:dyDescent="0.2">
      <c r="A28" s="234"/>
      <c r="B28" s="222" t="s">
        <v>258</v>
      </c>
      <c r="C28" s="579"/>
      <c r="D28" s="208">
        <f>IFERROR(ROUND($F$12/C28,3),0)</f>
        <v>0</v>
      </c>
      <c r="E28" s="210" t="str">
        <f t="shared" si="0"/>
        <v>Leitung/Verwaltung:</v>
      </c>
      <c r="F28" s="582"/>
      <c r="G28" s="1001"/>
      <c r="H28" s="222" t="s">
        <v>258</v>
      </c>
      <c r="I28" s="351">
        <f t="shared" ref="I28:I31" si="2">C28</f>
        <v>0</v>
      </c>
      <c r="J28" s="361">
        <f t="shared" ref="J28:J31" si="3">IFERROR(ROUND($L$12/I28,3),0)</f>
        <v>0</v>
      </c>
      <c r="K28" s="210" t="str">
        <f t="shared" si="1"/>
        <v>Leitung/Verwaltung:</v>
      </c>
      <c r="L28" s="997">
        <f>IF(F28=0,0,IF(F28&lt;KAT!E126,KAT!E126*B4_Kalkulation!M28+KAT!E126,IF(F28&gt;KAT!E126,F28*M28+F28)))</f>
        <v>0</v>
      </c>
      <c r="M28" s="930"/>
      <c r="N28" s="934"/>
      <c r="O28" s="214">
        <f t="shared" ref="O28:O31" si="4">I28</f>
        <v>0</v>
      </c>
      <c r="P28" s="1329"/>
      <c r="Q28" s="1330"/>
      <c r="R28" s="1330"/>
      <c r="S28" s="1331"/>
      <c r="U28" s="283" t="s">
        <v>545</v>
      </c>
    </row>
    <row r="29" spans="1:31" x14ac:dyDescent="0.2">
      <c r="A29" s="234"/>
      <c r="B29" s="222" t="s">
        <v>259</v>
      </c>
      <c r="C29" s="579"/>
      <c r="D29" s="208">
        <f>IFERROR(ROUND($F$12/C29,3),0)</f>
        <v>0</v>
      </c>
      <c r="E29" s="210" t="str">
        <f t="shared" si="0"/>
        <v>Hauswirtschaft:</v>
      </c>
      <c r="F29" s="582"/>
      <c r="G29" s="1001"/>
      <c r="H29" s="222" t="s">
        <v>259</v>
      </c>
      <c r="I29" s="351">
        <f t="shared" si="2"/>
        <v>0</v>
      </c>
      <c r="J29" s="361">
        <f t="shared" si="3"/>
        <v>0</v>
      </c>
      <c r="K29" s="210" t="str">
        <f t="shared" si="1"/>
        <v>Hauswirtschaft:</v>
      </c>
      <c r="L29" s="997">
        <f>IF(AND('B4_Allgemeine Angaben'!G7=1,B4_Personalkostenübersicht!T328&gt;0),B4_Personalkostenübersicht!T328,KAT!D136)</f>
        <v>0</v>
      </c>
      <c r="M29" s="930"/>
      <c r="N29" s="934"/>
      <c r="O29" s="214">
        <f t="shared" si="4"/>
        <v>0</v>
      </c>
      <c r="P29" s="1332"/>
      <c r="Q29" s="1333"/>
      <c r="R29" s="1333"/>
      <c r="S29" s="1334"/>
      <c r="U29" s="283" t="s">
        <v>528</v>
      </c>
    </row>
    <row r="30" spans="1:31" x14ac:dyDescent="0.2">
      <c r="A30" s="234"/>
      <c r="B30" s="222" t="s">
        <v>260</v>
      </c>
      <c r="C30" s="579"/>
      <c r="D30" s="208">
        <f>IFERROR(ROUND($F$12/C30,3),0)</f>
        <v>0</v>
      </c>
      <c r="E30" s="210" t="str">
        <f t="shared" si="0"/>
        <v>Küche:</v>
      </c>
      <c r="F30" s="582"/>
      <c r="G30" s="1001"/>
      <c r="H30" s="222" t="s">
        <v>260</v>
      </c>
      <c r="I30" s="351">
        <f t="shared" si="2"/>
        <v>0</v>
      </c>
      <c r="J30" s="361">
        <f t="shared" si="3"/>
        <v>0</v>
      </c>
      <c r="K30" s="210" t="str">
        <f t="shared" si="1"/>
        <v>Küche:</v>
      </c>
      <c r="L30" s="997">
        <f>IF(AND('B4_Allgemeine Angaben'!G7=1,B4_Personalkostenübersicht!T361&gt;0),B4_Personalkostenübersicht!T361,KAT!D137)</f>
        <v>0</v>
      </c>
      <c r="M30" s="930"/>
      <c r="N30" s="934"/>
      <c r="O30" s="214">
        <f t="shared" si="4"/>
        <v>0</v>
      </c>
      <c r="P30" s="1332"/>
      <c r="Q30" s="1333"/>
      <c r="R30" s="1333"/>
      <c r="S30" s="1334"/>
      <c r="U30" s="283" t="s">
        <v>537</v>
      </c>
    </row>
    <row r="31" spans="1:31" x14ac:dyDescent="0.2">
      <c r="A31" s="234"/>
      <c r="B31" s="222" t="s">
        <v>261</v>
      </c>
      <c r="C31" s="579"/>
      <c r="D31" s="208">
        <f>IFERROR(ROUND($F$12/C31,3),0)</f>
        <v>0</v>
      </c>
      <c r="E31" s="211" t="str">
        <f>B31</f>
        <v>Haustechnik:</v>
      </c>
      <c r="F31" s="582"/>
      <c r="G31" s="1001"/>
      <c r="H31" s="222" t="s">
        <v>261</v>
      </c>
      <c r="I31" s="351">
        <f t="shared" si="2"/>
        <v>0</v>
      </c>
      <c r="J31" s="361">
        <f t="shared" si="3"/>
        <v>0</v>
      </c>
      <c r="K31" s="211" t="str">
        <f>H31</f>
        <v>Haustechnik:</v>
      </c>
      <c r="L31" s="997">
        <f>IF(F31=0,0,IF(F31&lt;KAT!E173,KAT!E173*B4_Kalkulation!M31+KAT!E173,IF(F31&gt;KAT!E173,F31*M31+F31)))</f>
        <v>0</v>
      </c>
      <c r="M31" s="930"/>
      <c r="N31" s="934"/>
      <c r="O31" s="214">
        <f t="shared" si="4"/>
        <v>0</v>
      </c>
      <c r="P31" s="1332"/>
      <c r="Q31" s="1333"/>
      <c r="R31" s="1333"/>
      <c r="S31" s="1334"/>
      <c r="U31" s="283" t="s">
        <v>538</v>
      </c>
    </row>
    <row r="32" spans="1:31" ht="29.25" customHeight="1" x14ac:dyDescent="0.2">
      <c r="A32" s="234"/>
      <c r="B32" s="1293" t="s">
        <v>270</v>
      </c>
      <c r="C32" s="1294"/>
      <c r="D32" s="581"/>
      <c r="E32" s="211" t="str">
        <f>B32</f>
        <v>Freiwillige Dienste/ FSJ Einsatz:</v>
      </c>
      <c r="F32" s="583"/>
      <c r="G32" s="1001"/>
      <c r="H32" s="1293" t="s">
        <v>269</v>
      </c>
      <c r="I32" s="1294"/>
      <c r="J32" s="581"/>
      <c r="K32" s="211" t="str">
        <f>H32</f>
        <v>Freiwillige Dienste/FSJ Einsatz:</v>
      </c>
      <c r="L32" s="998">
        <f>IF(F32=0,0,F32*B4_Kalkulation!M32+F32)</f>
        <v>0</v>
      </c>
      <c r="M32" s="930"/>
      <c r="N32" s="934"/>
      <c r="O32" s="575"/>
      <c r="P32" s="1332"/>
      <c r="Q32" s="1333"/>
      <c r="R32" s="1333"/>
      <c r="S32" s="1334"/>
      <c r="U32" s="914" t="s">
        <v>539</v>
      </c>
    </row>
    <row r="33" spans="1:26" ht="42.75" customHeight="1" x14ac:dyDescent="0.2">
      <c r="A33" s="234"/>
      <c r="B33" s="223" t="s">
        <v>263</v>
      </c>
      <c r="C33" s="214">
        <v>20</v>
      </c>
      <c r="D33" s="208">
        <f>$F$12/C33</f>
        <v>0</v>
      </c>
      <c r="E33" s="211" t="s">
        <v>263</v>
      </c>
      <c r="F33" s="582"/>
      <c r="G33" s="1001"/>
      <c r="H33" s="223" t="s">
        <v>254</v>
      </c>
      <c r="I33" s="214">
        <v>20</v>
      </c>
      <c r="J33" s="215">
        <f>IFERROR(ROUND($L$12/I33,3),"")</f>
        <v>0</v>
      </c>
      <c r="K33" s="211" t="s">
        <v>263</v>
      </c>
      <c r="L33" s="942">
        <f>B4_Personalkostenübersicht!T295</f>
        <v>0</v>
      </c>
      <c r="M33" s="929" t="s">
        <v>500</v>
      </c>
      <c r="N33" s="933"/>
      <c r="O33" s="214">
        <f>I33</f>
        <v>20</v>
      </c>
      <c r="P33" s="1335"/>
      <c r="Q33" s="1336"/>
      <c r="R33" s="1336"/>
      <c r="S33" s="1337"/>
      <c r="U33" s="913" t="s">
        <v>536</v>
      </c>
    </row>
    <row r="34" spans="1:26" ht="3" customHeight="1" x14ac:dyDescent="0.2">
      <c r="A34" s="234"/>
      <c r="B34" s="177"/>
      <c r="H34" s="20"/>
      <c r="M34" s="240"/>
      <c r="N34" s="240"/>
      <c r="O34" s="241"/>
      <c r="S34" s="19"/>
    </row>
    <row r="35" spans="1:26" ht="15" x14ac:dyDescent="0.25">
      <c r="A35" s="591"/>
      <c r="B35" s="242" t="s">
        <v>95</v>
      </c>
      <c r="C35" s="243"/>
      <c r="D35" s="243"/>
      <c r="E35" s="243"/>
      <c r="F35" s="247"/>
      <c r="H35" s="265" t="s">
        <v>95</v>
      </c>
      <c r="I35" s="266"/>
      <c r="J35" s="266"/>
      <c r="K35" s="266"/>
      <c r="L35" s="358"/>
      <c r="M35" s="875"/>
      <c r="N35" s="1217"/>
      <c r="O35" s="354"/>
      <c r="P35" s="1315" t="s">
        <v>571</v>
      </c>
      <c r="Q35" s="1338"/>
      <c r="R35" s="1338"/>
      <c r="S35" s="1339"/>
      <c r="U35" s="918" t="s">
        <v>542</v>
      </c>
    </row>
    <row r="36" spans="1:26" x14ac:dyDescent="0.2">
      <c r="A36" s="592"/>
      <c r="B36" s="244" t="s">
        <v>275</v>
      </c>
      <c r="C36" s="177" t="s">
        <v>38</v>
      </c>
      <c r="D36" s="170"/>
      <c r="E36" s="179"/>
      <c r="F36" s="584"/>
      <c r="G36" s="20"/>
      <c r="H36" s="353" t="s">
        <v>275</v>
      </c>
      <c r="I36" s="184" t="s">
        <v>38</v>
      </c>
      <c r="K36" s="19"/>
      <c r="L36" s="352">
        <f>IF($M$35&gt;KAT!$L$109,B4_Kalkulation!F36*KAT!$L$109+B4_Kalkulation!F36,IF(B4_Kalkulation!$M$35=0,F36,IF(B4_Kalkulation!$M$35&lt;(KAT!$L$109+0.0001%),B4_Kalkulation!F36*B4_Kalkulation!$M$35+B4_Kalkulation!F36)))</f>
        <v>0</v>
      </c>
      <c r="M36" s="1006" t="str">
        <f>IFERROR(L36/B4_Gesamtkalkulation!$N$6,"")</f>
        <v/>
      </c>
      <c r="N36" s="357"/>
      <c r="O36" s="357"/>
      <c r="P36" s="1329"/>
      <c r="Q36" s="1330"/>
      <c r="R36" s="1330"/>
      <c r="S36" s="1331"/>
      <c r="U36" s="283" t="s">
        <v>551</v>
      </c>
    </row>
    <row r="37" spans="1:26" x14ac:dyDescent="0.2">
      <c r="A37" s="593"/>
      <c r="B37" s="245" t="s">
        <v>276</v>
      </c>
      <c r="C37" s="177" t="s">
        <v>272</v>
      </c>
      <c r="D37" s="170"/>
      <c r="E37" s="179"/>
      <c r="F37" s="584"/>
      <c r="G37" s="20"/>
      <c r="H37" s="248" t="s">
        <v>276</v>
      </c>
      <c r="I37" s="177" t="s">
        <v>272</v>
      </c>
      <c r="J37" s="170"/>
      <c r="K37" s="179"/>
      <c r="L37" s="352">
        <f>IF($M$35&gt;KAT!$L$109,B4_Kalkulation!F37*KAT!$L$109+B4_Kalkulation!F37,IF(B4_Kalkulation!$M$35=0,F37,IF(B4_Kalkulation!$M$35&lt;(KAT!$L$109+0.0001%),B4_Kalkulation!F37*B4_Kalkulation!$M$35+B4_Kalkulation!F37)))</f>
        <v>0</v>
      </c>
      <c r="M37" s="1006" t="str">
        <f>IFERROR(L37/B4_Gesamtkalkulation!$N$6,"")</f>
        <v/>
      </c>
      <c r="N37" s="357"/>
      <c r="O37" s="357"/>
      <c r="P37" s="1332"/>
      <c r="Q37" s="1333"/>
      <c r="R37" s="1333"/>
      <c r="S37" s="1334"/>
    </row>
    <row r="38" spans="1:26" x14ac:dyDescent="0.2">
      <c r="A38" s="593"/>
      <c r="B38" s="245" t="s">
        <v>277</v>
      </c>
      <c r="C38" s="177" t="s">
        <v>273</v>
      </c>
      <c r="D38" s="170"/>
      <c r="E38" s="179"/>
      <c r="F38" s="584"/>
      <c r="G38" s="20"/>
      <c r="H38" s="249" t="s">
        <v>277</v>
      </c>
      <c r="I38" s="177" t="s">
        <v>588</v>
      </c>
      <c r="J38" s="170"/>
      <c r="K38" s="179"/>
      <c r="L38" s="352">
        <f>IF($M$35&gt;KAT!$L$109,B4_Kalkulation!F38*KAT!$L$109+B4_Kalkulation!F38,IF(B4_Kalkulation!$M$35=0,F38,IF(B4_Kalkulation!$M$35&lt;(KAT!$L$109+0.0001%),B4_Kalkulation!F38*B4_Kalkulation!$M$35+B4_Kalkulation!F38)))</f>
        <v>0</v>
      </c>
      <c r="M38" s="1006" t="str">
        <f>IFERROR(L38/B4_Gesamtkalkulation!$N$6,"")</f>
        <v/>
      </c>
      <c r="N38" s="357"/>
      <c r="O38" s="357"/>
      <c r="P38" s="1332"/>
      <c r="Q38" s="1333"/>
      <c r="R38" s="1333"/>
      <c r="S38" s="1334"/>
      <c r="U38" s="283" t="s">
        <v>543</v>
      </c>
    </row>
    <row r="39" spans="1:26" x14ac:dyDescent="0.2">
      <c r="A39" s="593"/>
      <c r="B39" s="246" t="s">
        <v>278</v>
      </c>
      <c r="C39" s="20" t="s">
        <v>43</v>
      </c>
      <c r="E39" s="19"/>
      <c r="F39" s="584"/>
      <c r="G39" s="20"/>
      <c r="H39" s="249" t="s">
        <v>278</v>
      </c>
      <c r="I39" s="177" t="s">
        <v>43</v>
      </c>
      <c r="J39" s="170"/>
      <c r="K39" s="179"/>
      <c r="L39" s="352">
        <f>IF($M$35&gt;KAT!$L$109,B4_Kalkulation!F39*KAT!$L$109+B4_Kalkulation!F39,IF(B4_Kalkulation!$M$35=0,F39,IF(B4_Kalkulation!$M$35&lt;(KAT!$L$109+0.0001%),B4_Kalkulation!F39*B4_Kalkulation!$M$35+B4_Kalkulation!F39)))</f>
        <v>0</v>
      </c>
      <c r="M39" s="1006" t="str">
        <f>IFERROR(L39/B4_Gesamtkalkulation!$N$6,"")</f>
        <v/>
      </c>
      <c r="N39" s="357"/>
      <c r="O39" s="357"/>
      <c r="P39" s="1332"/>
      <c r="Q39" s="1333"/>
      <c r="R39" s="1333"/>
      <c r="S39" s="1334"/>
    </row>
    <row r="40" spans="1:26" x14ac:dyDescent="0.2">
      <c r="A40" s="593"/>
      <c r="B40" s="245" t="s">
        <v>279</v>
      </c>
      <c r="C40" s="177" t="s">
        <v>45</v>
      </c>
      <c r="D40" s="170"/>
      <c r="E40" s="179"/>
      <c r="F40" s="584"/>
      <c r="G40" s="20"/>
      <c r="H40" s="250" t="s">
        <v>279</v>
      </c>
      <c r="I40" s="20" t="s">
        <v>45</v>
      </c>
      <c r="K40" s="19"/>
      <c r="L40" s="352">
        <f>IF($M$35&gt;KAT!$L$109,B4_Kalkulation!F40*KAT!$L$109+B4_Kalkulation!F40,IF(B4_Kalkulation!$M$35=0,F40,IF(B4_Kalkulation!$M$35&lt;(KAT!$L$109+0.0001%),B4_Kalkulation!F40*B4_Kalkulation!$M$35+B4_Kalkulation!F40)))</f>
        <v>0</v>
      </c>
      <c r="M40" s="1006" t="str">
        <f>IFERROR(L40/B4_Gesamtkalkulation!$N$6,"")</f>
        <v/>
      </c>
      <c r="N40" s="357"/>
      <c r="O40" s="357"/>
      <c r="P40" s="1332"/>
      <c r="Q40" s="1333"/>
      <c r="R40" s="1333"/>
      <c r="S40" s="1334"/>
      <c r="U40" s="283" t="s">
        <v>541</v>
      </c>
    </row>
    <row r="41" spans="1:26" x14ac:dyDescent="0.2">
      <c r="A41" s="593"/>
      <c r="B41" s="246" t="s">
        <v>280</v>
      </c>
      <c r="C41" s="20" t="s">
        <v>47</v>
      </c>
      <c r="E41" s="19"/>
      <c r="F41" s="584"/>
      <c r="G41" s="20"/>
      <c r="H41" s="249" t="s">
        <v>280</v>
      </c>
      <c r="I41" s="177" t="s">
        <v>47</v>
      </c>
      <c r="J41" s="170"/>
      <c r="K41" s="179"/>
      <c r="L41" s="352">
        <f>IF($M$35&gt;KAT!$L$109,B4_Kalkulation!F41*KAT!$L$109+B4_Kalkulation!F41,IF(B4_Kalkulation!$M$35=0,F41,IF(B4_Kalkulation!$M$35&lt;(KAT!$L$109+0.0001%),B4_Kalkulation!F41*B4_Kalkulation!$M$35+B4_Kalkulation!F41)))</f>
        <v>0</v>
      </c>
      <c r="M41" s="1006" t="str">
        <f>IFERROR(L41/B4_Gesamtkalkulation!$N$6,"")</f>
        <v/>
      </c>
      <c r="N41" s="357"/>
      <c r="O41" s="357"/>
      <c r="P41" s="1332"/>
      <c r="Q41" s="1333"/>
      <c r="R41" s="1333"/>
      <c r="S41" s="1334"/>
    </row>
    <row r="42" spans="1:26" ht="15" x14ac:dyDescent="0.25">
      <c r="A42" s="593"/>
      <c r="B42" s="245" t="s">
        <v>281</v>
      </c>
      <c r="C42" s="177" t="s">
        <v>49</v>
      </c>
      <c r="D42" s="170"/>
      <c r="E42" s="179"/>
      <c r="F42" s="584"/>
      <c r="G42" s="20"/>
      <c r="H42" s="250" t="s">
        <v>281</v>
      </c>
      <c r="I42" s="20" t="s">
        <v>49</v>
      </c>
      <c r="K42" s="19"/>
      <c r="L42" s="352">
        <f>IF($M$35&gt;KAT!$L$109,B4_Kalkulation!F42*KAT!$L$109+B4_Kalkulation!F42,IF(B4_Kalkulation!$M$35=0,F42,IF(B4_Kalkulation!$M$35&lt;(KAT!$L$109+0.0001%),B4_Kalkulation!F42*B4_Kalkulation!$M$35+B4_Kalkulation!F42)))</f>
        <v>0</v>
      </c>
      <c r="M42" s="1006" t="str">
        <f>IFERROR(L42/B4_Gesamtkalkulation!$N$6,"")</f>
        <v/>
      </c>
      <c r="N42" s="357"/>
      <c r="O42" s="357"/>
      <c r="P42" s="1332"/>
      <c r="Q42" s="1333"/>
      <c r="R42" s="1333"/>
      <c r="S42" s="1334"/>
      <c r="U42" s="916" t="s">
        <v>552</v>
      </c>
    </row>
    <row r="43" spans="1:26" x14ac:dyDescent="0.2">
      <c r="A43" s="593"/>
      <c r="B43" s="246" t="s">
        <v>282</v>
      </c>
      <c r="C43" s="20" t="s">
        <v>51</v>
      </c>
      <c r="E43" s="19"/>
      <c r="F43" s="584"/>
      <c r="G43" s="20"/>
      <c r="H43" s="249" t="s">
        <v>282</v>
      </c>
      <c r="I43" s="177" t="s">
        <v>51</v>
      </c>
      <c r="J43" s="170"/>
      <c r="K43" s="179"/>
      <c r="L43" s="352">
        <f>IF($M$35&gt;KAT!$L$109,B4_Kalkulation!F43*KAT!$L$109+B4_Kalkulation!F43,IF(B4_Kalkulation!$M$35=0,F43,IF(B4_Kalkulation!$M$35&lt;(KAT!$L$109+0.0001%),B4_Kalkulation!F43*B4_Kalkulation!$M$35+B4_Kalkulation!F43)))</f>
        <v>0</v>
      </c>
      <c r="M43" s="1006" t="str">
        <f>IFERROR(L43/B4_Gesamtkalkulation!$N$6,"")</f>
        <v/>
      </c>
      <c r="N43" s="357"/>
      <c r="O43" s="357"/>
      <c r="P43" s="1332"/>
      <c r="Q43" s="1333"/>
      <c r="R43" s="1333"/>
      <c r="S43" s="1334"/>
      <c r="U43" s="917" t="s">
        <v>549</v>
      </c>
      <c r="V43" s="917"/>
      <c r="W43" s="907"/>
      <c r="X43" s="907"/>
      <c r="Y43" s="917" t="s">
        <v>529</v>
      </c>
      <c r="Z43" s="907"/>
    </row>
    <row r="44" spans="1:26" x14ac:dyDescent="0.2">
      <c r="A44" s="593"/>
      <c r="B44" s="245" t="s">
        <v>283</v>
      </c>
      <c r="C44" s="177" t="s">
        <v>53</v>
      </c>
      <c r="D44" s="170"/>
      <c r="E44" s="179"/>
      <c r="F44" s="584"/>
      <c r="G44" s="20"/>
      <c r="H44" s="250" t="s">
        <v>283</v>
      </c>
      <c r="I44" s="20" t="s">
        <v>53</v>
      </c>
      <c r="K44" s="19"/>
      <c r="L44" s="352">
        <f>IF($M$35&gt;KAT!$L$109,B4_Kalkulation!F44*KAT!$L$109+B4_Kalkulation!F44,IF(B4_Kalkulation!$M$35=0,F44,IF(B4_Kalkulation!$M$35&lt;(KAT!$L$109+0.0001%),B4_Kalkulation!F44*B4_Kalkulation!$M$35+B4_Kalkulation!F44)))</f>
        <v>0</v>
      </c>
      <c r="M44" s="1006" t="str">
        <f>IFERROR(L44/B4_Gesamtkalkulation!$N$6,"")</f>
        <v/>
      </c>
      <c r="N44" s="357"/>
      <c r="O44" s="357"/>
      <c r="P44" s="1332"/>
      <c r="Q44" s="1333"/>
      <c r="R44" s="1333"/>
      <c r="S44" s="1334"/>
      <c r="V44" s="912">
        <v>0</v>
      </c>
      <c r="X44" s="912" t="s">
        <v>546</v>
      </c>
      <c r="Y44" s="912">
        <v>0</v>
      </c>
    </row>
    <row r="45" spans="1:26" x14ac:dyDescent="0.2">
      <c r="A45" s="593"/>
      <c r="B45" s="246" t="s">
        <v>284</v>
      </c>
      <c r="C45" s="184" t="s">
        <v>55</v>
      </c>
      <c r="E45" s="19"/>
      <c r="F45" s="584"/>
      <c r="G45" s="20"/>
      <c r="H45" s="249" t="s">
        <v>284</v>
      </c>
      <c r="I45" s="177" t="s">
        <v>55</v>
      </c>
      <c r="J45" s="170"/>
      <c r="K45" s="179"/>
      <c r="L45" s="352">
        <f>IF($M$35&gt;KAT!$L$109,B4_Kalkulation!F45*KAT!$L$109+B4_Kalkulation!F45,IF(B4_Kalkulation!$M$35=0,F45,IF(B4_Kalkulation!$M$35&lt;(KAT!$L$109+0.0001%),B4_Kalkulation!F45*B4_Kalkulation!$M$35+B4_Kalkulation!F45)))</f>
        <v>0</v>
      </c>
      <c r="M45" s="1006" t="str">
        <f>IFERROR(L45/B4_Gesamtkalkulation!$N$6,"")</f>
        <v/>
      </c>
      <c r="N45" s="357"/>
      <c r="O45" s="357"/>
      <c r="P45" s="1332"/>
      <c r="Q45" s="1333"/>
      <c r="R45" s="1333"/>
      <c r="S45" s="1334"/>
      <c r="V45" s="283" t="s">
        <v>547</v>
      </c>
      <c r="Y45" s="283" t="s">
        <v>530</v>
      </c>
    </row>
    <row r="46" spans="1:26" x14ac:dyDescent="0.2">
      <c r="A46" s="593"/>
      <c r="B46" s="177"/>
      <c r="C46" s="170" t="s">
        <v>274</v>
      </c>
      <c r="D46" s="170"/>
      <c r="E46" s="179"/>
      <c r="F46" s="217">
        <f>SUM(F36:F45)</f>
        <v>0</v>
      </c>
      <c r="G46" s="20"/>
      <c r="H46" s="184"/>
      <c r="I46" s="91" t="s">
        <v>274</v>
      </c>
      <c r="J46" s="91"/>
      <c r="K46" s="91"/>
      <c r="L46" s="213">
        <f>SUM(L36:L45)</f>
        <v>0</v>
      </c>
      <c r="M46" s="1007">
        <f>SUM(M36:M45)</f>
        <v>0</v>
      </c>
      <c r="N46" s="357"/>
      <c r="O46" s="357"/>
      <c r="P46" s="1332"/>
      <c r="Q46" s="1333"/>
      <c r="R46" s="1333"/>
      <c r="S46" s="1334"/>
      <c r="V46" s="283" t="s">
        <v>548</v>
      </c>
      <c r="Y46" s="283" t="s">
        <v>531</v>
      </c>
    </row>
    <row r="47" spans="1:26" ht="3" customHeight="1" x14ac:dyDescent="0.2">
      <c r="A47" s="234"/>
      <c r="H47" s="20"/>
      <c r="L47" s="175"/>
      <c r="P47" s="1335"/>
      <c r="Q47" s="1336"/>
      <c r="R47" s="1336"/>
      <c r="S47" s="1337"/>
    </row>
    <row r="48" spans="1:26" ht="15" x14ac:dyDescent="0.25">
      <c r="A48" s="234"/>
      <c r="B48" s="265" t="s">
        <v>285</v>
      </c>
      <c r="C48" s="266"/>
      <c r="D48" s="266"/>
      <c r="E48" s="266"/>
      <c r="F48" s="247"/>
      <c r="H48" s="265" t="s">
        <v>285</v>
      </c>
      <c r="I48" s="266"/>
      <c r="J48" s="266"/>
      <c r="K48" s="266"/>
      <c r="L48" s="359"/>
      <c r="M48" s="875"/>
      <c r="N48" s="1217"/>
      <c r="O48" s="252"/>
      <c r="P48" s="1315" t="s">
        <v>572</v>
      </c>
      <c r="Q48" s="1338"/>
      <c r="R48" s="1338"/>
      <c r="S48" s="1339"/>
      <c r="U48" s="915" t="s">
        <v>558</v>
      </c>
    </row>
    <row r="49" spans="1:35" x14ac:dyDescent="0.2">
      <c r="A49" s="594"/>
      <c r="B49" s="267" t="s">
        <v>287</v>
      </c>
      <c r="C49" t="s">
        <v>32</v>
      </c>
      <c r="E49" s="19"/>
      <c r="F49" s="585"/>
      <c r="G49" s="20"/>
      <c r="H49" s="267" t="s">
        <v>287</v>
      </c>
      <c r="I49" t="s">
        <v>32</v>
      </c>
      <c r="K49" s="246"/>
      <c r="L49" s="212">
        <f>IF($M$48&gt;KAT!$L$110,B4_Kalkulation!F49*KAT!$L$110+B4_Kalkulation!F49,IF(B4_Kalkulation!$M$48=0,F49,IF(B4_Kalkulation!$M$48&lt;(KAT!$L$110+0.0001%),B4_Kalkulation!F49*B4_Kalkulation!$M$48+B4_Kalkulation!F49)))</f>
        <v>0</v>
      </c>
      <c r="M49" s="1006" t="str">
        <f>IFERROR(L49/B4_Gesamtkalkulation!$N$6,"")</f>
        <v/>
      </c>
      <c r="N49" s="357"/>
      <c r="O49" s="357"/>
      <c r="P49" s="1329"/>
      <c r="Q49" s="1330"/>
      <c r="R49" s="1330"/>
      <c r="S49" s="1331"/>
      <c r="U49" s="917"/>
      <c r="V49" s="917"/>
      <c r="W49" s="907"/>
      <c r="X49" s="907"/>
      <c r="Y49" s="917"/>
      <c r="Z49" s="907"/>
    </row>
    <row r="50" spans="1:35" x14ac:dyDescent="0.2">
      <c r="A50" s="594"/>
      <c r="B50" s="268" t="s">
        <v>288</v>
      </c>
      <c r="C50" s="170" t="s">
        <v>34</v>
      </c>
      <c r="D50" s="170"/>
      <c r="E50" s="179"/>
      <c r="F50" s="585"/>
      <c r="G50" s="20"/>
      <c r="H50" s="268" t="s">
        <v>288</v>
      </c>
      <c r="I50" s="170" t="s">
        <v>34</v>
      </c>
      <c r="J50" s="170"/>
      <c r="K50" s="245"/>
      <c r="L50" s="212">
        <f>IF($M$48&gt;KAT!$L$110,B4_Kalkulation!F50*KAT!$L$110+B4_Kalkulation!F50,IF(B4_Kalkulation!$M$48=0,F50,IF(B4_Kalkulation!$M$48&lt;(KAT!$L$110+0.0001%),B4_Kalkulation!F50*B4_Kalkulation!$M$48+B4_Kalkulation!F50)))</f>
        <v>0</v>
      </c>
      <c r="M50" s="1006" t="str">
        <f>IFERROR(L50/B4_Gesamtkalkulation!$N$6,"")</f>
        <v/>
      </c>
      <c r="N50" s="357"/>
      <c r="O50" s="357"/>
      <c r="P50" s="1332"/>
      <c r="Q50" s="1333"/>
      <c r="R50" s="1333"/>
      <c r="S50" s="1334"/>
      <c r="V50" s="912"/>
      <c r="X50" s="912"/>
      <c r="Y50" s="912"/>
    </row>
    <row r="51" spans="1:35" x14ac:dyDescent="0.2">
      <c r="A51" s="594"/>
      <c r="B51" s="268" t="s">
        <v>289</v>
      </c>
      <c r="C51" s="170" t="s">
        <v>324</v>
      </c>
      <c r="D51" s="170"/>
      <c r="E51" s="179"/>
      <c r="F51" s="585"/>
      <c r="G51" s="20"/>
      <c r="H51" s="269" t="s">
        <v>289</v>
      </c>
      <c r="I51" s="177" t="s">
        <v>324</v>
      </c>
      <c r="K51" s="246"/>
      <c r="L51" s="212">
        <f>IF('B4_Allgemeine Angaben'!D7&lt;&gt;"vst",0,IF($M$48&gt;KAT!$L$110,B4_Kalkulation!F51*KAT!$L$110+B4_Kalkulation!F51,IF(B4_Kalkulation!$M$48=0,F51,IF(B4_Kalkulation!$M$48&lt;(KAT!$L$110+0.0001%),B4_Kalkulation!F51*B4_Kalkulation!$M$48+B4_Kalkulation!F51))))</f>
        <v>0</v>
      </c>
      <c r="M51" s="1006" t="str">
        <f>IFERROR(L51/B4_Gesamtkalkulation!$N$6,"")</f>
        <v/>
      </c>
      <c r="N51" s="357"/>
      <c r="O51" s="357"/>
      <c r="P51" s="1332"/>
      <c r="Q51" s="1333"/>
      <c r="R51" s="1333"/>
      <c r="S51" s="1334"/>
    </row>
    <row r="52" spans="1:35" x14ac:dyDescent="0.2">
      <c r="A52" s="594"/>
      <c r="B52" s="268" t="s">
        <v>290</v>
      </c>
      <c r="C52" t="s">
        <v>35</v>
      </c>
      <c r="D52" s="170"/>
      <c r="E52" s="179"/>
      <c r="F52" s="585"/>
      <c r="G52" s="20"/>
      <c r="H52" s="268" t="s">
        <v>290</v>
      </c>
      <c r="I52" t="s">
        <v>35</v>
      </c>
      <c r="J52" s="170"/>
      <c r="K52" s="245"/>
      <c r="L52" s="212">
        <f>IF($M$48&gt;KAT!$L$110,B4_Kalkulation!F52*KAT!$L$110+B4_Kalkulation!F52,IF(B4_Kalkulation!$M$48=0,F52,IF(B4_Kalkulation!$M$48&lt;(KAT!$L$110+0.0001%),B4_Kalkulation!F52*B4_Kalkulation!$M$48+B4_Kalkulation!F52)))</f>
        <v>0</v>
      </c>
      <c r="M52" s="1006" t="str">
        <f>IFERROR(L52/B4_Gesamtkalkulation!$N$6,"")</f>
        <v/>
      </c>
      <c r="N52" s="357"/>
      <c r="O52" s="357"/>
      <c r="P52" s="1332"/>
      <c r="Q52" s="1333"/>
      <c r="R52" s="1333"/>
      <c r="S52" s="1334"/>
    </row>
    <row r="53" spans="1:35" x14ac:dyDescent="0.2">
      <c r="A53" s="594"/>
      <c r="B53" s="267" t="s">
        <v>291</v>
      </c>
      <c r="C53" s="170" t="s">
        <v>36</v>
      </c>
      <c r="E53" s="19"/>
      <c r="F53" s="585"/>
      <c r="G53" s="20"/>
      <c r="H53" s="267" t="s">
        <v>291</v>
      </c>
      <c r="I53" s="170" t="s">
        <v>36</v>
      </c>
      <c r="K53" s="246"/>
      <c r="L53" s="212">
        <f>IF($M$48&gt;KAT!$L$110,B4_Kalkulation!F53*KAT!$L$110+B4_Kalkulation!F53,IF(B4_Kalkulation!$M$48=0,F53,IF(B4_Kalkulation!$M$48&lt;(KAT!$L$110+0.0001%),B4_Kalkulation!F53*B4_Kalkulation!$M$48+B4_Kalkulation!F53)))</f>
        <v>0</v>
      </c>
      <c r="M53" s="1006" t="str">
        <f>IFERROR(L53/B4_Gesamtkalkulation!$N$6,"")</f>
        <v/>
      </c>
      <c r="N53" s="357"/>
      <c r="O53" s="357"/>
      <c r="P53" s="1332"/>
      <c r="Q53" s="1333"/>
      <c r="R53" s="1333"/>
      <c r="S53" s="1334"/>
    </row>
    <row r="54" spans="1:35" x14ac:dyDescent="0.2">
      <c r="A54" s="594"/>
      <c r="B54" s="268" t="s">
        <v>292</v>
      </c>
      <c r="C54" t="s">
        <v>33</v>
      </c>
      <c r="D54" s="170"/>
      <c r="E54" s="179"/>
      <c r="F54" s="585"/>
      <c r="G54" s="20"/>
      <c r="H54" s="268" t="s">
        <v>292</v>
      </c>
      <c r="I54" t="s">
        <v>33</v>
      </c>
      <c r="J54" s="170"/>
      <c r="K54" s="245"/>
      <c r="L54" s="212">
        <f>IF($M$48&gt;KAT!$L$110,B4_Kalkulation!F54*KAT!$L$110+B4_Kalkulation!F54,IF(B4_Kalkulation!$M$48=0,F54,IF(B4_Kalkulation!$M$48&lt;(KAT!$L$110+0.0001%),B4_Kalkulation!F54*B4_Kalkulation!$M$48+B4_Kalkulation!F54)))</f>
        <v>0</v>
      </c>
      <c r="M54" s="1006" t="str">
        <f>IFERROR(L54/B4_Gesamtkalkulation!$N$6,"")</f>
        <v/>
      </c>
      <c r="N54" s="357"/>
      <c r="O54" s="357"/>
      <c r="P54" s="1332"/>
      <c r="Q54" s="1333"/>
      <c r="R54" s="1333"/>
      <c r="S54" s="1334"/>
    </row>
    <row r="55" spans="1:35" x14ac:dyDescent="0.2">
      <c r="A55" s="594"/>
      <c r="B55" s="267" t="s">
        <v>293</v>
      </c>
      <c r="C55" s="170" t="s">
        <v>286</v>
      </c>
      <c r="E55" s="19"/>
      <c r="F55" s="585"/>
      <c r="G55" s="20"/>
      <c r="H55" s="267" t="s">
        <v>293</v>
      </c>
      <c r="I55" s="170" t="s">
        <v>286</v>
      </c>
      <c r="K55" s="246"/>
      <c r="L55" s="212">
        <f>IF($M$48&gt;KAT!$L$110,B4_Kalkulation!F55*KAT!$L$110+B4_Kalkulation!F55,IF(B4_Kalkulation!$M$48=0,F55,IF(B4_Kalkulation!$M$48&lt;(KAT!$L$110+0.0001%),B4_Kalkulation!F55*B4_Kalkulation!$M$48+B4_Kalkulation!F55)))</f>
        <v>0</v>
      </c>
      <c r="M55" s="1006" t="str">
        <f>IFERROR(L55/B4_Gesamtkalkulation!$N$6,"")</f>
        <v/>
      </c>
      <c r="N55" s="357"/>
      <c r="O55" s="357"/>
      <c r="P55" s="1332"/>
      <c r="Q55" s="1333"/>
      <c r="R55" s="1333"/>
      <c r="S55" s="1334"/>
    </row>
    <row r="56" spans="1:35" x14ac:dyDescent="0.2">
      <c r="A56" s="593"/>
      <c r="B56" s="175"/>
      <c r="C56" s="170" t="s">
        <v>274</v>
      </c>
      <c r="D56" s="170"/>
      <c r="E56" s="179"/>
      <c r="F56" s="216">
        <f>IF('B4_Allgemeine Angaben'!D7&lt;&gt;"vst",SUM(B4_Kalkulation!F49:F50,B4_Kalkulation!F52:F55),SUM(F49:F55))</f>
        <v>0</v>
      </c>
      <c r="G56" s="595"/>
      <c r="H56" s="177"/>
      <c r="I56" s="177" t="s">
        <v>274</v>
      </c>
      <c r="J56" s="170"/>
      <c r="K56" s="170"/>
      <c r="L56" s="213">
        <f>SUM(L49:L55)</f>
        <v>0</v>
      </c>
      <c r="M56" s="1007">
        <f>SUM(M49:M55)</f>
        <v>0</v>
      </c>
      <c r="N56" s="357"/>
      <c r="O56" s="357"/>
      <c r="P56" s="1335"/>
      <c r="Q56" s="1336"/>
      <c r="R56" s="1336"/>
      <c r="S56" s="1337"/>
    </row>
    <row r="57" spans="1:35" ht="9" customHeight="1" thickBot="1" x14ac:dyDescent="0.25">
      <c r="A57" s="595"/>
      <c r="F57" s="21"/>
      <c r="S57" s="19"/>
    </row>
    <row r="58" spans="1:35" s="251" customFormat="1" ht="15" x14ac:dyDescent="0.25">
      <c r="A58" s="596"/>
      <c r="B58" s="262" t="s">
        <v>294</v>
      </c>
      <c r="C58" s="263"/>
      <c r="D58" s="263"/>
      <c r="E58" s="263"/>
      <c r="F58" s="264"/>
      <c r="G58"/>
      <c r="H58" s="256"/>
      <c r="I58" s="1290" t="s">
        <v>298</v>
      </c>
      <c r="J58" s="1291"/>
      <c r="K58" s="1292"/>
      <c r="L58" s="270"/>
      <c r="P58" s="1315" t="s">
        <v>573</v>
      </c>
      <c r="Q58" s="1316"/>
      <c r="R58" s="1316"/>
      <c r="S58" s="1317"/>
      <c r="U58" s="908"/>
      <c r="V58" s="908"/>
      <c r="W58" s="908"/>
      <c r="X58" s="908"/>
      <c r="Y58" s="908"/>
      <c r="Z58" s="908"/>
      <c r="AA58" s="908"/>
      <c r="AB58" s="908"/>
      <c r="AC58" s="908"/>
      <c r="AD58" s="908"/>
      <c r="AE58" s="908"/>
      <c r="AF58" s="908"/>
      <c r="AG58" s="908"/>
      <c r="AH58" s="908"/>
    </row>
    <row r="59" spans="1:35" s="251" customFormat="1" ht="12.75" x14ac:dyDescent="0.2">
      <c r="A59" s="596"/>
      <c r="B59" s="257" t="s">
        <v>57</v>
      </c>
      <c r="C59" s="259" t="s">
        <v>58</v>
      </c>
      <c r="D59" s="259" t="s">
        <v>59</v>
      </c>
      <c r="E59" s="259" t="s">
        <v>60</v>
      </c>
      <c r="F59" s="260" t="s">
        <v>61</v>
      </c>
      <c r="G59" s="221"/>
      <c r="H59" s="257" t="s">
        <v>301</v>
      </c>
      <c r="I59" s="259" t="s">
        <v>295</v>
      </c>
      <c r="J59" s="259" t="s">
        <v>102</v>
      </c>
      <c r="K59" s="260" t="s">
        <v>296</v>
      </c>
      <c r="L59" s="271" t="s">
        <v>297</v>
      </c>
      <c r="M59" s="255"/>
      <c r="N59" s="255"/>
      <c r="P59" s="1320"/>
      <c r="Q59" s="1321"/>
      <c r="R59" s="1321"/>
      <c r="S59" s="1322"/>
      <c r="U59" s="908"/>
      <c r="V59" s="908"/>
      <c r="W59" s="908"/>
      <c r="X59" s="908"/>
      <c r="Y59" s="908"/>
      <c r="Z59" s="908"/>
      <c r="AA59" s="908"/>
      <c r="AB59" s="908"/>
      <c r="AC59" s="908"/>
      <c r="AD59" s="908"/>
      <c r="AE59" s="908"/>
      <c r="AF59" s="908"/>
      <c r="AG59" s="908"/>
      <c r="AH59" s="908"/>
    </row>
    <row r="60" spans="1:35" ht="15" thickBot="1" x14ac:dyDescent="0.25">
      <c r="A60" s="20"/>
      <c r="B60" s="218">
        <f>IFERROR(B4_Gesamtkalkulation!H51,0)</f>
        <v>0</v>
      </c>
      <c r="C60" s="219">
        <f>IFERROR(B4_Gesamtkalkulation!J51,0)</f>
        <v>0</v>
      </c>
      <c r="D60" s="219">
        <f>IFERROR(B4_Gesamtkalkulation!L51,0)</f>
        <v>0</v>
      </c>
      <c r="E60" s="219">
        <f>IFERROR(B4_Gesamtkalkulation!N51,0)</f>
        <v>0</v>
      </c>
      <c r="F60" s="220">
        <f>IFERROR(B4_Gesamtkalkulation!P51,0)</f>
        <v>0</v>
      </c>
      <c r="G60" s="221"/>
      <c r="H60" s="218" t="str">
        <f>IFERROR(B4_Gesamtkalkulation!J49,"")</f>
        <v/>
      </c>
      <c r="I60" s="219">
        <f>IFERROR(B4_Gesamtkalkulation!R51,0)</f>
        <v>0</v>
      </c>
      <c r="J60" s="219">
        <f>IFERROR(B4_Gesamtkalkulation!T51,0)</f>
        <v>0</v>
      </c>
      <c r="K60" s="220">
        <f>IFERROR(B4_Gesamtkalkulation!V51,0)</f>
        <v>0</v>
      </c>
      <c r="L60" s="220">
        <f>L19</f>
        <v>0</v>
      </c>
      <c r="P60" s="1323"/>
      <c r="Q60" s="1324"/>
      <c r="R60" s="1324"/>
      <c r="S60" s="1325"/>
    </row>
    <row r="61" spans="1:35" s="252" customFormat="1" ht="5.0999999999999996" customHeight="1" thickBot="1" x14ac:dyDescent="0.25">
      <c r="A61" s="276"/>
      <c r="B61" s="273"/>
      <c r="C61" s="273"/>
      <c r="D61" s="273"/>
      <c r="E61" s="273"/>
      <c r="F61" s="273"/>
      <c r="G61" s="221"/>
      <c r="H61" s="273"/>
      <c r="I61" s="258"/>
      <c r="J61" s="258"/>
      <c r="K61" s="258"/>
      <c r="P61" s="1323"/>
      <c r="Q61" s="1324"/>
      <c r="R61" s="1324"/>
      <c r="S61" s="1325"/>
      <c r="U61" s="283"/>
      <c r="V61" s="283"/>
      <c r="W61" s="283"/>
      <c r="X61" s="283"/>
      <c r="Y61" s="283"/>
      <c r="Z61" s="283"/>
      <c r="AA61" s="283"/>
      <c r="AB61" s="283"/>
      <c r="AC61" s="283"/>
      <c r="AD61" s="283"/>
      <c r="AE61" s="283"/>
      <c r="AF61" s="283"/>
      <c r="AG61" s="283"/>
      <c r="AH61" s="283"/>
      <c r="AI61"/>
    </row>
    <row r="62" spans="1:35" x14ac:dyDescent="0.2">
      <c r="A62" s="20"/>
      <c r="B62" s="1287" t="s">
        <v>615</v>
      </c>
      <c r="C62" s="1288"/>
      <c r="D62" s="1288"/>
      <c r="E62" s="1288"/>
      <c r="F62" s="1289"/>
      <c r="G62" s="221"/>
      <c r="H62" s="258"/>
      <c r="I62" s="1280" t="s">
        <v>616</v>
      </c>
      <c r="J62" s="1281"/>
      <c r="K62" s="1282"/>
      <c r="L62" s="252"/>
      <c r="P62" s="1323"/>
      <c r="Q62" s="1324"/>
      <c r="R62" s="1324"/>
      <c r="S62" s="1325"/>
    </row>
    <row r="63" spans="1:35" x14ac:dyDescent="0.2">
      <c r="A63" s="20"/>
      <c r="B63" s="257" t="s">
        <v>57</v>
      </c>
      <c r="C63" s="259" t="s">
        <v>58</v>
      </c>
      <c r="D63" s="259" t="s">
        <v>59</v>
      </c>
      <c r="E63" s="259" t="s">
        <v>60</v>
      </c>
      <c r="F63" s="260" t="s">
        <v>61</v>
      </c>
      <c r="G63" s="221"/>
      <c r="H63" s="258"/>
      <c r="I63" s="257" t="s">
        <v>295</v>
      </c>
      <c r="J63" s="259" t="s">
        <v>102</v>
      </c>
      <c r="K63" s="260" t="s">
        <v>296</v>
      </c>
      <c r="L63" s="252"/>
      <c r="P63" s="1323"/>
      <c r="Q63" s="1324"/>
      <c r="R63" s="1324"/>
      <c r="S63" s="1325"/>
    </row>
    <row r="64" spans="1:35" ht="15" thickBot="1" x14ac:dyDescent="0.25">
      <c r="A64" s="20"/>
      <c r="B64" s="218">
        <f>IFERROR(B4_Gesamtkalkulation!H53,0)</f>
        <v>0</v>
      </c>
      <c r="C64" s="219" t="str">
        <f>IFERROR(B4_Gesamtkalkulation!J53,0)</f>
        <v/>
      </c>
      <c r="D64" s="219" t="str">
        <f>IFERROR(B4_Gesamtkalkulation!L53,0)</f>
        <v/>
      </c>
      <c r="E64" s="219" t="str">
        <f>IFERROR(B4_Gesamtkalkulation!N53,0)</f>
        <v/>
      </c>
      <c r="F64" s="220" t="str">
        <f>IFERROR(B4_Gesamtkalkulation!P53,0)</f>
        <v/>
      </c>
      <c r="G64" s="221"/>
      <c r="H64" s="258"/>
      <c r="I64" s="218" t="str">
        <f>IFERROR(B4_Gesamtkalkulation!R53,0)</f>
        <v/>
      </c>
      <c r="J64" s="219" t="str">
        <f>IFERROR(B4_Gesamtkalkulation!T53,0)</f>
        <v/>
      </c>
      <c r="K64" s="220" t="str">
        <f>IFERROR(B4_Gesamtkalkulation!V53,0)</f>
        <v/>
      </c>
      <c r="L64" s="252"/>
      <c r="P64" s="1323"/>
      <c r="Q64" s="1324"/>
      <c r="R64" s="1324"/>
      <c r="S64" s="1325"/>
    </row>
    <row r="65" spans="1:35" ht="7.5" customHeight="1" x14ac:dyDescent="0.2">
      <c r="A65" s="20"/>
      <c r="P65" s="1323"/>
      <c r="Q65" s="1324"/>
      <c r="R65" s="1324"/>
      <c r="S65" s="1325"/>
    </row>
    <row r="66" spans="1:35" ht="15" x14ac:dyDescent="0.25">
      <c r="A66" s="20"/>
      <c r="B66" s="261" t="s">
        <v>68</v>
      </c>
      <c r="P66" s="1323"/>
      <c r="Q66" s="1324"/>
      <c r="R66" s="1324"/>
      <c r="S66" s="1325"/>
    </row>
    <row r="67" spans="1:35" s="252" customFormat="1" ht="80.099999999999994" customHeight="1" x14ac:dyDescent="0.2">
      <c r="A67" s="276"/>
      <c r="B67" s="91"/>
      <c r="C67" s="274"/>
      <c r="H67" s="91"/>
      <c r="I67" s="274"/>
      <c r="J67" s="274"/>
      <c r="K67" s="274"/>
      <c r="L67" s="274"/>
      <c r="P67" s="1326"/>
      <c r="Q67" s="1327"/>
      <c r="R67" s="1327"/>
      <c r="S67" s="1328"/>
      <c r="U67" s="907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/>
    </row>
    <row r="68" spans="1:35" x14ac:dyDescent="0.2">
      <c r="A68" s="20"/>
      <c r="B68" t="s">
        <v>299</v>
      </c>
      <c r="H68" t="s">
        <v>300</v>
      </c>
      <c r="S68" s="19"/>
    </row>
    <row r="69" spans="1:35" s="275" customFormat="1" ht="12" x14ac:dyDescent="0.2">
      <c r="A69" s="626"/>
      <c r="B69" s="254"/>
      <c r="C69" s="254"/>
      <c r="D69" s="254"/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1000"/>
      <c r="U69" s="909"/>
      <c r="V69" s="909"/>
      <c r="W69" s="909"/>
      <c r="X69" s="909"/>
      <c r="Y69" s="909"/>
      <c r="Z69" s="909"/>
      <c r="AA69" s="909"/>
      <c r="AB69" s="909"/>
      <c r="AC69" s="909"/>
      <c r="AD69" s="909"/>
      <c r="AE69" s="909"/>
      <c r="AF69" s="909"/>
      <c r="AG69" s="909"/>
      <c r="AH69" s="909"/>
    </row>
    <row r="70" spans="1:35" ht="15" thickBot="1" x14ac:dyDescent="0.25"/>
    <row r="71" spans="1:35" ht="15" thickBot="1" x14ac:dyDescent="0.25">
      <c r="H71" s="1260" t="s">
        <v>693</v>
      </c>
      <c r="I71" s="1261"/>
      <c r="J71" s="1261"/>
      <c r="K71" s="1261"/>
      <c r="L71" s="1261"/>
      <c r="M71" s="1261"/>
      <c r="N71" s="1261"/>
      <c r="O71" s="1262"/>
    </row>
  </sheetData>
  <sheetProtection algorithmName="SHA-512" hashValue="0Wl4p1HNZwT44NsQFyp/Ueja+20RSwGI5u72eo0FH8Xyqq5CdL52KZfv4iooNGfkFTzfj7GtVfQgb9BhNn5PFw==" saltValue="ofbRCJVfgDaSRmPomYkSKA==" spinCount="100000" sheet="1" objects="1" scenarios="1"/>
  <customSheetViews>
    <customSheetView guid="{9119B1A0-FD79-4FE4-B78E-10E0AEB8080B}" scale="70" showGridLines="0" fitToPage="1" hiddenColumns="1">
      <selection activeCell="F30" sqref="F30"/>
      <pageMargins left="0.39370078740157483" right="0.39370078740157483" top="0.78740157480314965" bottom="0.78740157480314965" header="0.31496062992125984" footer="0.31496062992125984"/>
      <pageSetup paperSize="9" scale="48" orientation="landscape"/>
      <headerFooter>
        <oddHeader>&amp;C&amp;9Seite 2</oddHeader>
        <oddFooter>&amp;LVersion: 13.11.2019&amp;CVerhandlungsunterlagen SGB XI (vereinfacht)</oddFooter>
      </headerFooter>
    </customSheetView>
  </customSheetViews>
  <mergeCells count="24">
    <mergeCell ref="P58:S58"/>
    <mergeCell ref="Q12:R12"/>
    <mergeCell ref="P59:S67"/>
    <mergeCell ref="P28:S33"/>
    <mergeCell ref="P35:S35"/>
    <mergeCell ref="P36:S47"/>
    <mergeCell ref="P48:S48"/>
    <mergeCell ref="P49:S56"/>
    <mergeCell ref="N11:Q11"/>
    <mergeCell ref="U22:AE23"/>
    <mergeCell ref="H71:O71"/>
    <mergeCell ref="I62:K62"/>
    <mergeCell ref="A1:Q1"/>
    <mergeCell ref="A2:Q2"/>
    <mergeCell ref="B62:F62"/>
    <mergeCell ref="I58:K58"/>
    <mergeCell ref="B32:C32"/>
    <mergeCell ref="H32:I32"/>
    <mergeCell ref="Q3:R3"/>
    <mergeCell ref="Q4:R4"/>
    <mergeCell ref="P18:S18"/>
    <mergeCell ref="P19:S19"/>
    <mergeCell ref="P20:S26"/>
    <mergeCell ref="P27:S27"/>
  </mergeCells>
  <dataValidations count="6">
    <dataValidation type="whole" allowBlank="1" showInputMessage="1" showErrorMessage="1" error="ganze Zahlen_x000a_ab 73 bis 100_x000a_je nach Einrichtungsart" promptTitle="je nach Einrichtungsart:" prompt="teistationär: 85% bis 100%_x000a_vollstationär: 96% bis 100%_x000a_Kurzzeitpflege: siehe &quot;B2_Hinweise&quot;_x000a_73% bis 100% " sqref="D6" xr:uid="{00000000-0002-0000-0300-000000000000}">
      <formula1>73</formula1>
      <formula2>100</formula2>
    </dataValidation>
    <dataValidation type="list" allowBlank="1" showInputMessage="1" showErrorMessage="1" promptTitle="je nach Einrichtungsart wählen" prompt="vollstationär: 365 Tage/Jahr_x000a_KZP: 365 Tage/Jahr_x000a_teilstationär: Mo-Fr. 250 Tage/Jahr_x000a_teilstationär: Mo-Sa 312 Tage/Jahr_x000a_teilstationär: Mo-So 365 Tage/Jahr" sqref="I6" xr:uid="{00000000-0002-0000-0300-000001000000}">
      <formula1>"250,312,365"</formula1>
    </dataValidation>
    <dataValidation allowBlank="1" showInputMessage="1" showErrorMessage="1" prompt="geeinte Vergütung der letzten Verhandlung" sqref="F19" xr:uid="{00000000-0002-0000-0300-000002000000}"/>
    <dataValidation allowBlank="1" showErrorMessage="1" sqref="L19" xr:uid="{00000000-0002-0000-0300-000003000000}"/>
    <dataValidation type="custom" allowBlank="1" showInputMessage="1" showErrorMessage="1" error="Forderung liegt über max. Steigerungsrate (10,00%)." promptTitle="Steigerung max. bis 10% möglich." sqref="M28:M31" xr:uid="{F3170977-473F-4045-8431-03454DF6C891}">
      <formula1>M28&lt;10.0001%</formula1>
    </dataValidation>
    <dataValidation type="custom" allowBlank="1" showInputMessage="1" showErrorMessage="1" error="Forderung liegt über max. Steigerungsrate (5,00%)." promptTitle="Steigerung max. bis 5% möglich." sqref="M32" xr:uid="{8B15F795-6CB0-46F2-A0A2-A9B43AD8BFCB}">
      <formula1>M32&lt;5.0001%</formula1>
    </dataValidation>
  </dataValidations>
  <hyperlinks>
    <hyperlink ref="H71" location="'Anlage 1'!A1" display="Anlage 1" xr:uid="{00000000-0004-0000-0300-000000000000}"/>
    <hyperlink ref="H71:O71" location="B4_Personalkostenübersicht!A1" display="gehe weiter zu B2_Personalkostenübersicht" xr:uid="{00000000-0004-0000-0300-000001000000}"/>
  </hyperlinks>
  <pageMargins left="0.39370078740157483" right="0.39370078740157483" top="0.78740157480314965" bottom="0.78740157480314965" header="0.31496062992125984" footer="0.31496062992125984"/>
  <pageSetup paperSize="9" scale="44" orientation="landscape"/>
  <headerFooter>
    <oddHeader>&amp;C&amp;9Seite 2</oddHeader>
    <oddFooter>&amp;LVersion: 18.12.2023&amp;CVerhandlungsunterlagen SGB XI (vereinfacht B4)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21501EE-BCA5-41D9-B4F3-2002CB5EFB90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B63:B64</xm:sqref>
        </x14:conditionalFormatting>
        <x14:conditionalFormatting xmlns:xm="http://schemas.microsoft.com/office/excel/2006/main">
          <x14:cfRule type="expression" priority="4" id="{41DBC19E-EA40-4B58-949A-7CA88A855631}">
            <xm:f>'B4_Allgemeine Angaben'!$D$7&lt;&gt;"kzp"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top/>
                <bottom/>
                <vertical/>
                <horizontal/>
              </border>
            </x14:dxf>
          </x14:cfRule>
          <xm:sqref>B7:C7</xm:sqref>
        </x14:conditionalFormatting>
        <x14:conditionalFormatting xmlns:xm="http://schemas.microsoft.com/office/excel/2006/main">
          <x14:cfRule type="expression" priority="25" id="{BF353730-72EE-4C6A-9C39-84208F488C9E}">
            <xm:f>'B4_Allgemeine Angaben'!$D$7&lt;&gt;"vst"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</x14:dxf>
          </x14:cfRule>
          <xm:sqref>B25:D25</xm:sqref>
        </x14:conditionalFormatting>
        <x14:conditionalFormatting xmlns:xm="http://schemas.microsoft.com/office/excel/2006/main">
          <x14:cfRule type="expression" priority="31" id="{10138DDA-0113-4BF7-B442-64C624BBE027}">
            <xm:f>'B4_Allgemeine Angaben'!$D$7&lt;&gt;"vst"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</x14:dxf>
          </x14:cfRule>
          <xm:sqref>B51:E51</xm:sqref>
        </x14:conditionalFormatting>
        <x14:conditionalFormatting xmlns:xm="http://schemas.microsoft.com/office/excel/2006/main">
          <x14:cfRule type="expression" priority="19" id="{EDF2D96F-D270-4AF9-BE73-543512921CA0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B16:F17</xm:sqref>
        </x14:conditionalFormatting>
        <x14:conditionalFormatting xmlns:xm="http://schemas.microsoft.com/office/excel/2006/main">
          <x14:cfRule type="expression" priority="53" id="{86A9EC2E-0278-481E-ACC5-0B6D9E1B776A}">
            <xm:f>'B4_Allgemeine Angaben'!$L$48=0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C63:E64</xm:sqref>
        </x14:conditionalFormatting>
        <x14:conditionalFormatting xmlns:xm="http://schemas.microsoft.com/office/excel/2006/main">
          <x14:cfRule type="expression" priority="3" id="{551B03E3-6298-45B6-9AB6-5D3D483B1081}">
            <xm:f>'B4_Allgemeine Angaben'!$D$7&lt;&gt;"kzp"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D7</xm:sqref>
        </x14:conditionalFormatting>
        <x14:conditionalFormatting xmlns:xm="http://schemas.microsoft.com/office/excel/2006/main">
          <x14:cfRule type="expression" priority="44" id="{7EED9CB8-E343-4D34-A76E-0D149CBE2CEA}">
            <xm:f>'B4_Allgemeine Angaben'!$D$7&lt;&gt;"tst"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E19</xm:sqref>
        </x14:conditionalFormatting>
        <x14:conditionalFormatting xmlns:xm="http://schemas.microsoft.com/office/excel/2006/main">
          <x14:cfRule type="expression" priority="2" id="{14E4C803-AD30-4861-AC34-C88F4FAF017D}">
            <xm:f>'B4_Allgemeine Angaben'!$D$7&lt;&gt;"kzp"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E7:F7</xm:sqref>
        </x14:conditionalFormatting>
        <x14:conditionalFormatting xmlns:xm="http://schemas.microsoft.com/office/excel/2006/main">
          <x14:cfRule type="expression" priority="43" id="{E3BB435D-9F54-4BF1-BD4F-B6C588E2BF09}">
            <xm:f>'B4_Allgemeine Angaben'!$D$7&lt;&gt;"tst"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F19</xm:sqref>
        </x14:conditionalFormatting>
        <x14:conditionalFormatting xmlns:xm="http://schemas.microsoft.com/office/excel/2006/main">
          <x14:cfRule type="expression" priority="7" id="{32F25598-35FA-4957-8BF5-EB8DCD8B1284}">
            <xm:f>'B4_Allgemeine Angaben'!$D$7&lt;&gt;"vst"</xm:f>
            <x14:dxf>
              <font>
                <color theme="0" tint="-4.9989318521683403E-2"/>
              </font>
              <fill>
                <patternFill>
                  <bgColor theme="0" tint="-0.24994659260841701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expression" priority="55" id="{1FC2EBED-EB36-4AA1-A40D-EDCF3BC89E76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F63:F64 B62:F62</xm:sqref>
        </x14:conditionalFormatting>
        <x14:conditionalFormatting xmlns:xm="http://schemas.microsoft.com/office/excel/2006/main">
          <x14:cfRule type="expression" priority="52" id="{535B2BD5-69C4-4999-BA48-A73B05B1D54B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F63:F64</xm:sqref>
        </x14:conditionalFormatting>
        <x14:conditionalFormatting xmlns:xm="http://schemas.microsoft.com/office/excel/2006/main">
          <x14:cfRule type="expression" priority="39" id="{4FAEF94E-8D74-41A5-90D2-634C432A36E7}">
            <xm:f>'B4_Allgemeine Angaben'!$D$7&lt;&gt;"vst"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/>
                <right style="thin">
                  <color auto="1"/>
                </right>
                <top/>
                <bottom/>
                <vertical/>
                <horizontal/>
              </border>
            </x14:dxf>
          </x14:cfRule>
          <xm:sqref>H58:H60</xm:sqref>
        </x14:conditionalFormatting>
        <x14:conditionalFormatting xmlns:xm="http://schemas.microsoft.com/office/excel/2006/main">
          <x14:cfRule type="expression" priority="32" id="{A463FEA6-E1A1-4B40-A407-14797A68EF3B}">
            <xm:f>'B4_Allgemeine Angaben'!$D$7&lt;&gt;"vst"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H51:K51</xm:sqref>
        </x14:conditionalFormatting>
        <x14:conditionalFormatting xmlns:xm="http://schemas.microsoft.com/office/excel/2006/main">
          <x14:cfRule type="expression" priority="18" id="{28BB5889-B62D-4763-ABC1-0297527460FD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H16:L17</xm:sqref>
        </x14:conditionalFormatting>
        <x14:conditionalFormatting xmlns:xm="http://schemas.microsoft.com/office/excel/2006/main">
          <x14:cfRule type="expression" priority="34" id="{5F7E4E2D-5E9F-4983-BF21-AEFF4F8565A8}">
            <xm:f>'B4_Allgemeine Angaben'!$D$7&lt;&gt;"vst"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H25:L25</xm:sqref>
        </x14:conditionalFormatting>
        <x14:conditionalFormatting xmlns:xm="http://schemas.microsoft.com/office/excel/2006/main">
          <x14:cfRule type="expression" priority="40" id="{8C0A39DB-CC9F-47E1-A712-15B1A636D9F3}">
            <xm:f>'B4_Allgemeine Angaben'!$D$7="tst"</xm:f>
            <x14:dxf>
              <fill>
                <patternFill>
                  <f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H71:O71</xm:sqref>
        </x14:conditionalFormatting>
        <x14:conditionalFormatting xmlns:xm="http://schemas.microsoft.com/office/excel/2006/main">
          <x14:cfRule type="expression" priority="54" id="{C680CE90-A4D4-4E57-BFBD-6C2197B720CC}">
            <xm:f>'B4_Allgemeine Angaben'!$L$48=0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I62:K64</xm:sqref>
        </x14:conditionalFormatting>
        <x14:conditionalFormatting xmlns:xm="http://schemas.microsoft.com/office/excel/2006/main">
          <x14:cfRule type="expression" priority="50" id="{78C4B612-6B76-487F-BE2D-B3E1E1E97178}">
            <xm:f>'B4_Allgemeine Angaben'!$D$7&lt;&gt;"tst"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K19</xm:sqref>
        </x14:conditionalFormatting>
        <x14:conditionalFormatting xmlns:xm="http://schemas.microsoft.com/office/excel/2006/main">
          <x14:cfRule type="expression" priority="16" id="{7FFF895E-00D5-4AFC-877C-B103E5E26A88}">
            <xm:f>'B4_Allgemeine Angaben'!$L$48=0</xm:f>
            <x14:dxf>
              <font>
                <color theme="6" tint="0.59996337778862885"/>
              </font>
              <fill>
                <patternFill>
                  <bgColor theme="6" tint="0.59996337778862885"/>
                </patternFill>
              </fill>
            </x14:dxf>
          </x14:cfRule>
          <xm:sqref>K3:L3</xm:sqref>
        </x14:conditionalFormatting>
        <x14:conditionalFormatting xmlns:xm="http://schemas.microsoft.com/office/excel/2006/main">
          <x14:cfRule type="expression" priority="49" id="{15FD42FB-B033-4D61-BDC7-36879DA7ABBC}">
            <xm:f>'B4_Allgemeine Angaben'!$D$7&lt;&gt;"tst"</xm:f>
            <x14:dxf>
              <font>
                <color theme="0" tint="-0.14996795556505021"/>
              </font>
              <fill>
                <patternFill>
                  <fgColor theme="0"/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L19</xm:sqref>
        </x14:conditionalFormatting>
        <x14:conditionalFormatting xmlns:xm="http://schemas.microsoft.com/office/excel/2006/main">
          <x14:cfRule type="expression" priority="6" id="{DC88D28D-486A-4F87-862B-641C3282D54D}">
            <xm:f>'B4_Allgemeine Angaben'!$D$7&lt;&gt;"vst"</xm:f>
            <x14:dxf>
              <font>
                <color theme="0" tint="-4.9989318521683403E-2"/>
              </font>
              <fill>
                <patternFill>
                  <bgColor theme="0" tint="-0.24994659260841701"/>
                </patternFill>
              </fill>
            </x14:dxf>
          </x14:cfRule>
          <xm:sqref>L51</xm:sqref>
        </x14:conditionalFormatting>
        <x14:conditionalFormatting xmlns:xm="http://schemas.microsoft.com/office/excel/2006/main">
          <x14:cfRule type="expression" priority="41" id="{64370A19-8E96-4201-94FE-8286514C14FD}">
            <xm:f>'B4_Allgemeine Angaben'!$D$7&lt;&gt;"tst"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 style="thin">
                  <color auto="1"/>
                </left>
                <right/>
                <top/>
                <bottom/>
                <vertical/>
                <horizontal/>
              </border>
            </x14:dxf>
          </x14:cfRule>
          <xm:sqref>L58:L60</xm:sqref>
        </x14:conditionalFormatting>
        <x14:conditionalFormatting xmlns:xm="http://schemas.microsoft.com/office/excel/2006/main">
          <x14:cfRule type="expression" priority="9" id="{066BB9AC-189C-48CC-A561-D061CFA89FD6}">
            <xm:f>$M$35&gt;KAT!$L$109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expression" priority="8" id="{44ABCC18-3F79-4403-9819-0A2642BE14DF}">
            <xm:f>$M$48&gt;KAT!$L$110</xm:f>
            <x14:dxf>
              <fill>
                <patternFill>
                  <bgColor rgb="FFFF0000"/>
                </patternFill>
              </fill>
            </x14:dxf>
          </x14:cfRule>
          <xm:sqref>M48</xm:sqref>
        </x14:conditionalFormatting>
        <x14:conditionalFormatting xmlns:xm="http://schemas.microsoft.com/office/excel/2006/main">
          <x14:cfRule type="expression" priority="5" id="{D06F8B74-8708-4E2F-A375-FBBF0D1A33C4}">
            <xm:f>'B4_Allgemeine Angaben'!$D$7&lt;&gt;"vst"</xm:f>
            <x14:dxf>
              <font>
                <color theme="0"/>
              </font>
              <fill>
                <patternFill>
                  <bgColor theme="0" tint="-0.24994659260841701"/>
                </patternFill>
              </fill>
            </x14:dxf>
          </x14:cfRule>
          <xm:sqref>M51</xm:sqref>
        </x14:conditionalFormatting>
        <x14:conditionalFormatting xmlns:xm="http://schemas.microsoft.com/office/excel/2006/main">
          <x14:cfRule type="expression" priority="17" id="{AF14D1AA-FF93-4283-B11E-FECA4E59D6B2}">
            <xm:f>'B4_Allgemeine Angaben'!$L$48=0</xm:f>
            <x14:dxf>
              <font>
                <color theme="0"/>
              </font>
            </x14:dxf>
          </x14:cfRule>
          <xm:sqref>M16:N16</xm:sqref>
        </x14:conditionalFormatting>
        <x14:conditionalFormatting xmlns:xm="http://schemas.microsoft.com/office/excel/2006/main">
          <x14:cfRule type="expression" priority="15" id="{5E53981A-FB62-4C94-BF38-4777A5B60207}">
            <xm:f>'B4_Allgemeine Angaben'!$D$7&lt;&gt;"tst"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M18:N18</xm:sqref>
        </x14:conditionalFormatting>
        <x14:conditionalFormatting xmlns:xm="http://schemas.microsoft.com/office/excel/2006/main">
          <x14:cfRule type="expression" priority="14" id="{C3444210-BBFF-49A5-8CC5-9058900E2503}">
            <xm:f>'B4_Allgemeine Angaben'!$D$7&lt;&gt;"tst"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right/>
                <top/>
                <bottom/>
                <vertical/>
                <horizontal/>
              </border>
            </x14:dxf>
          </x14:cfRule>
          <xm:sqref>M19:N19</xm:sqref>
        </x14:conditionalFormatting>
        <x14:conditionalFormatting xmlns:xm="http://schemas.microsoft.com/office/excel/2006/main">
          <x14:cfRule type="expression" priority="1" id="{CE474828-A995-4F41-9755-066A530E2E9F}">
            <xm:f>'B4_Allgemeine Angaben'!$D$7&lt;&gt;"vst"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N12:R14</xm:sqref>
        </x14:conditionalFormatting>
        <x14:conditionalFormatting xmlns:xm="http://schemas.microsoft.com/office/excel/2006/main">
          <x14:cfRule type="expression" priority="22" id="{4AD6B331-DE55-4481-B3E0-93D96532B7D6}">
            <xm:f>'B4_Allgemeine Angaben'!$L$48=0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23" id="{ACC04F98-0927-467E-93C0-4B58A83A0197}">
            <xm:f>'B4_Allgemeine Angaben'!$L$48=0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O19:O33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custom" allowBlank="1" showInputMessage="1" showErrorMessage="1" error="Forderung liegt über max. Steigerungsrate." xr:uid="{00000000-0002-0000-0300-000004000000}">
          <x14:formula1>
            <xm:f>N28&lt;KAT!M103+0.001%</xm:f>
          </x14:formula1>
          <xm:sqref>N28:N32</xm:sqref>
        </x14:dataValidation>
        <x14:dataValidation type="custom" allowBlank="1" showInputMessage="1" showErrorMessage="1" error="Forderung liegt über max. Steigerungsrate (7,50%)." xr:uid="{00000000-0002-0000-0300-000005000000}">
          <x14:formula1>
            <xm:f>M35&lt;KAT!L109+0.001%</xm:f>
          </x14:formula1>
          <xm:sqref>M35</xm:sqref>
        </x14:dataValidation>
        <x14:dataValidation type="custom" allowBlank="1" showInputMessage="1" showErrorMessage="1" error="Forderung liegt über max. Steigerungsrate (9,1%)." xr:uid="{00000000-0002-0000-0300-00000B000000}">
          <x14:formula1>
            <xm:f>M48&lt;KAT!L110+0.001%</xm:f>
          </x14:formula1>
          <xm:sqref>M48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Y382"/>
  <sheetViews>
    <sheetView showGridLines="0" topLeftCell="A17" zoomScaleNormal="100" workbookViewId="0">
      <selection activeCell="G9" sqref="G9:K9"/>
    </sheetView>
  </sheetViews>
  <sheetFormatPr baseColWidth="10" defaultRowHeight="12.75" x14ac:dyDescent="0.2"/>
  <cols>
    <col min="1" max="1" width="27.875" style="442" customWidth="1"/>
    <col min="2" max="2" width="15.625" style="442" customWidth="1"/>
    <col min="3" max="5" width="12.625" style="442" customWidth="1"/>
    <col min="6" max="7" width="16.625" style="442" customWidth="1"/>
    <col min="8" max="8" width="14.625" style="442" customWidth="1"/>
    <col min="9" max="9" width="16.875" style="442" customWidth="1"/>
    <col min="10" max="16" width="14.625" style="442" customWidth="1"/>
    <col min="17" max="17" width="16.875" style="442" customWidth="1"/>
    <col min="18" max="18" width="20.75" style="442" customWidth="1"/>
    <col min="19" max="20" width="20.625" style="442" customWidth="1"/>
    <col min="21" max="21" width="5.625" style="442" hidden="1" customWidth="1"/>
    <col min="22" max="39" width="20.625" style="442" hidden="1" customWidth="1"/>
    <col min="40" max="40" width="20.625" style="541" hidden="1" customWidth="1"/>
    <col min="41" max="41" width="20.625" style="604" hidden="1" customWidth="1"/>
    <col min="42" max="42" width="20.625" style="620" hidden="1" customWidth="1"/>
    <col min="43" max="46" width="11" style="441" hidden="1" customWidth="1"/>
    <col min="47" max="57" width="11" style="442" customWidth="1"/>
    <col min="58" max="16384" width="11" style="442"/>
  </cols>
  <sheetData>
    <row r="1" spans="1:51" ht="15.75" x14ac:dyDescent="0.2">
      <c r="A1" s="539" t="str">
        <f>'B4_Allgemeine Angaben'!A1:N1</f>
        <v xml:space="preserve">Vereinfachtes Verfahren der Aufforderung zum Abschluss einer Pflegesatzvereinbarung gemäß § 84, 85 SGB XI </v>
      </c>
      <c r="B1" s="534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6"/>
      <c r="U1" s="440"/>
      <c r="V1" s="630" t="s">
        <v>496</v>
      </c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440"/>
      <c r="AM1" s="440"/>
      <c r="AN1" s="1117"/>
      <c r="AO1" s="1131"/>
      <c r="AP1" s="1147"/>
      <c r="AU1" s="602"/>
      <c r="AV1" s="603"/>
      <c r="AW1" s="604"/>
      <c r="AY1" s="605"/>
    </row>
    <row r="2" spans="1:51" ht="18" customHeight="1" thickBot="1" x14ac:dyDescent="0.25">
      <c r="A2" s="540" t="s">
        <v>343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8"/>
      <c r="U2" s="440"/>
      <c r="V2" s="440"/>
      <c r="W2" s="440"/>
      <c r="X2" s="440"/>
      <c r="Y2" s="440"/>
      <c r="Z2" s="440"/>
      <c r="AA2" s="440"/>
      <c r="AB2" s="440"/>
      <c r="AC2" s="440"/>
      <c r="AD2" s="440"/>
      <c r="AE2" s="440"/>
      <c r="AF2" s="440"/>
      <c r="AG2" s="440"/>
      <c r="AH2" s="440"/>
      <c r="AI2" s="440"/>
      <c r="AJ2" s="440"/>
      <c r="AK2" s="440"/>
      <c r="AL2" s="440"/>
      <c r="AM2" s="440"/>
      <c r="AN2" s="1117"/>
      <c r="AO2" s="1131"/>
      <c r="AP2" s="1147"/>
      <c r="AU2" s="606"/>
      <c r="AV2" s="607"/>
      <c r="AW2" s="608"/>
      <c r="AX2" s="609"/>
    </row>
    <row r="3" spans="1:51" ht="15" customHeight="1" x14ac:dyDescent="0.2">
      <c r="A3" s="365" t="s">
        <v>344</v>
      </c>
      <c r="B3" s="444">
        <f>IFERROR('B4_Allgemeine Angaben'!D12:D12,"")</f>
        <v>0</v>
      </c>
      <c r="C3" s="366"/>
      <c r="D3" s="366"/>
      <c r="E3" s="1417"/>
      <c r="F3" s="1417"/>
      <c r="G3" s="1417"/>
      <c r="H3" s="1417"/>
      <c r="I3" s="1417"/>
      <c r="J3" s="1417"/>
      <c r="K3" s="1417"/>
      <c r="L3" s="1417"/>
      <c r="M3" s="1417"/>
      <c r="N3" s="367"/>
      <c r="O3" s="367"/>
      <c r="P3" s="367"/>
      <c r="Q3" s="367"/>
      <c r="R3" s="367"/>
      <c r="S3" s="367"/>
      <c r="T3" s="445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  <c r="AJ3" s="440"/>
      <c r="AK3" s="440"/>
      <c r="AL3" s="440"/>
      <c r="AM3" s="440"/>
      <c r="AN3" s="1117"/>
      <c r="AO3" s="1131"/>
      <c r="AP3" s="1147"/>
      <c r="AQ3" s="441" t="s">
        <v>131</v>
      </c>
      <c r="AU3" s="610"/>
      <c r="AX3" s="236"/>
    </row>
    <row r="4" spans="1:51" ht="15.75" customHeight="1" x14ac:dyDescent="0.2">
      <c r="A4" s="368" t="s">
        <v>345</v>
      </c>
      <c r="B4" s="369">
        <f>IFERROR('B4_Allgemeine Angaben'!D16:D16,"")</f>
        <v>0</v>
      </c>
      <c r="C4" s="370"/>
      <c r="D4" s="370"/>
      <c r="E4" s="1418"/>
      <c r="F4" s="1418"/>
      <c r="G4" s="1418"/>
      <c r="H4" s="1418"/>
      <c r="I4" s="1418"/>
      <c r="J4" s="1418"/>
      <c r="K4" s="1418"/>
      <c r="L4" s="1418"/>
      <c r="M4" s="1418"/>
      <c r="N4" s="371"/>
      <c r="O4" s="371"/>
      <c r="P4" s="371"/>
      <c r="Q4" s="371"/>
      <c r="R4" s="371"/>
      <c r="S4" s="371"/>
      <c r="T4" s="446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1117"/>
      <c r="AO4" s="1131"/>
      <c r="AP4" s="1147"/>
      <c r="AU4" s="611"/>
    </row>
    <row r="5" spans="1:51" ht="15" customHeight="1" thickBot="1" x14ac:dyDescent="0.25">
      <c r="A5" s="372" t="s">
        <v>2</v>
      </c>
      <c r="B5" s="394">
        <f>IFERROR('B4_Allgemeine Angaben'!L6:L6,"")</f>
        <v>0</v>
      </c>
      <c r="C5" s="1413" t="s">
        <v>456</v>
      </c>
      <c r="D5" s="1413"/>
      <c r="E5" s="544"/>
      <c r="F5" s="544"/>
      <c r="G5" s="544"/>
      <c r="H5" s="544"/>
      <c r="I5" s="544"/>
      <c r="J5" s="544"/>
      <c r="K5" s="544"/>
      <c r="L5" s="544"/>
      <c r="M5" s="544"/>
      <c r="N5" s="373" t="str">
        <f>'B4_Allgemeine Angaben'!K4</f>
        <v>Antrag vom:</v>
      </c>
      <c r="O5" s="374">
        <f>'B4_Allgemeine Angaben'!L4</f>
        <v>0</v>
      </c>
      <c r="P5" s="375"/>
      <c r="Q5" s="375"/>
      <c r="R5" s="375"/>
      <c r="S5" s="375"/>
      <c r="T5" s="447"/>
      <c r="U5" s="440"/>
      <c r="V5" s="440"/>
      <c r="W5" s="440"/>
      <c r="X5" s="440"/>
      <c r="Y5" s="440"/>
      <c r="Z5" s="440"/>
      <c r="AA5" s="440"/>
      <c r="AB5" s="440"/>
      <c r="AC5" s="44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1117"/>
      <c r="AO5" s="1131"/>
      <c r="AP5" s="1147"/>
      <c r="AU5" s="612"/>
    </row>
    <row r="6" spans="1:51" ht="19.5" customHeight="1" thickBot="1" x14ac:dyDescent="0.25">
      <c r="A6" s="1419" t="s">
        <v>346</v>
      </c>
      <c r="B6" s="1420"/>
      <c r="C6" s="1421"/>
      <c r="D6" s="1421"/>
      <c r="E6" s="1421"/>
      <c r="F6" s="1421"/>
      <c r="G6" s="1421"/>
      <c r="H6" s="1421"/>
      <c r="I6" s="1421"/>
      <c r="J6" s="1421"/>
      <c r="K6" s="1421"/>
      <c r="L6" s="1421"/>
      <c r="M6" s="1421"/>
      <c r="N6" s="1421"/>
      <c r="O6" s="1421"/>
      <c r="P6" s="1421"/>
      <c r="Q6" s="1421"/>
      <c r="R6" s="1421"/>
      <c r="S6" s="1421"/>
      <c r="T6" s="1422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6"/>
      <c r="AG6" s="376"/>
      <c r="AH6" s="376"/>
      <c r="AI6" s="376"/>
      <c r="AJ6" s="376"/>
      <c r="AK6" s="376"/>
      <c r="AL6" s="376"/>
      <c r="AM6" s="376"/>
      <c r="AN6" s="1118"/>
      <c r="AO6" s="1132"/>
      <c r="AP6" s="1148"/>
      <c r="AU6" s="613"/>
    </row>
    <row r="7" spans="1:51" ht="15" customHeight="1" x14ac:dyDescent="0.2">
      <c r="A7" s="377"/>
      <c r="B7" s="371"/>
      <c r="C7" s="371"/>
      <c r="D7" s="369"/>
      <c r="E7" s="369" t="s">
        <v>465</v>
      </c>
      <c r="F7" s="379"/>
      <c r="G7" s="601" t="s">
        <v>131</v>
      </c>
      <c r="H7" s="382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446"/>
      <c r="U7" s="440"/>
      <c r="V7" s="440"/>
      <c r="W7" s="440"/>
      <c r="X7" s="440"/>
      <c r="Y7" s="440"/>
      <c r="Z7" s="440"/>
      <c r="AA7" s="440"/>
      <c r="AB7" s="440"/>
      <c r="AC7" s="440"/>
      <c r="AD7" s="440"/>
      <c r="AE7" s="440"/>
      <c r="AF7" s="440"/>
      <c r="AG7" s="440"/>
      <c r="AH7" s="440"/>
      <c r="AI7" s="440"/>
      <c r="AJ7" s="440"/>
      <c r="AK7" s="440"/>
      <c r="AL7" s="440"/>
      <c r="AM7" s="440"/>
      <c r="AN7" s="1117"/>
      <c r="AO7" s="1131"/>
      <c r="AP7" s="1147"/>
      <c r="AU7" s="611"/>
    </row>
    <row r="8" spans="1:51" ht="15" customHeight="1" x14ac:dyDescent="0.2">
      <c r="A8" s="378"/>
      <c r="B8" s="371"/>
      <c r="C8" s="369"/>
      <c r="D8" s="369"/>
      <c r="E8" s="369" t="s">
        <v>466</v>
      </c>
      <c r="F8" s="379"/>
      <c r="G8" s="1426"/>
      <c r="H8" s="1427"/>
      <c r="I8" s="1428"/>
      <c r="J8" s="552"/>
      <c r="K8" s="552"/>
      <c r="L8" s="380"/>
      <c r="M8" s="380"/>
      <c r="N8" s="371"/>
      <c r="O8" s="371"/>
      <c r="P8" s="371"/>
      <c r="Q8" s="371" t="s">
        <v>401</v>
      </c>
      <c r="R8" s="371"/>
      <c r="S8" s="523">
        <v>2</v>
      </c>
      <c r="T8" s="446"/>
      <c r="U8" s="440"/>
      <c r="V8" s="440"/>
      <c r="W8" s="440"/>
      <c r="X8" s="440"/>
      <c r="Y8" s="440"/>
      <c r="Z8" s="440"/>
      <c r="AA8" s="440"/>
      <c r="AB8" s="440"/>
      <c r="AC8" s="440"/>
      <c r="AD8" s="440"/>
      <c r="AE8" s="440"/>
      <c r="AF8" s="440"/>
      <c r="AG8" s="440"/>
      <c r="AH8" s="440"/>
      <c r="AI8" s="440"/>
      <c r="AJ8" s="440"/>
      <c r="AK8" s="440"/>
      <c r="AL8" s="440"/>
      <c r="AM8" s="440"/>
      <c r="AN8" s="1117"/>
      <c r="AO8" s="1131"/>
      <c r="AP8" s="1147"/>
      <c r="AU8" s="613"/>
    </row>
    <row r="9" spans="1:51" ht="15" customHeight="1" x14ac:dyDescent="0.2">
      <c r="A9" s="378"/>
      <c r="B9" s="371"/>
      <c r="C9" s="381"/>
      <c r="D9" s="381"/>
      <c r="E9" s="381" t="s">
        <v>404</v>
      </c>
      <c r="F9" s="379"/>
      <c r="G9" s="1423"/>
      <c r="H9" s="1424"/>
      <c r="I9" s="1424"/>
      <c r="J9" s="1424"/>
      <c r="K9" s="1425"/>
      <c r="L9" s="371"/>
      <c r="M9" s="371"/>
      <c r="N9" s="371"/>
      <c r="O9" s="371"/>
      <c r="P9" s="371"/>
      <c r="Q9" s="371" t="s">
        <v>420</v>
      </c>
      <c r="R9" s="371"/>
      <c r="S9" s="523">
        <v>2</v>
      </c>
      <c r="T9" s="446"/>
      <c r="U9" s="440"/>
      <c r="V9" s="440"/>
      <c r="W9" s="440"/>
      <c r="X9" s="440"/>
      <c r="Y9" s="440"/>
      <c r="Z9" s="440"/>
      <c r="AA9" s="440"/>
      <c r="AB9" s="440"/>
      <c r="AC9" s="440"/>
      <c r="AD9" s="440"/>
      <c r="AE9" s="440"/>
      <c r="AF9" s="440"/>
      <c r="AG9" s="440"/>
      <c r="AH9" s="440"/>
      <c r="AI9" s="440"/>
      <c r="AJ9" s="440"/>
      <c r="AK9" s="440"/>
      <c r="AL9" s="440"/>
      <c r="AM9" s="440"/>
      <c r="AN9" s="1117"/>
      <c r="AO9" s="1131"/>
      <c r="AP9" s="1147"/>
      <c r="AU9" s="611"/>
    </row>
    <row r="10" spans="1:51" ht="14.25" x14ac:dyDescent="0.2">
      <c r="A10" s="448"/>
      <c r="B10" s="449"/>
      <c r="C10" s="369"/>
      <c r="D10" s="381"/>
      <c r="E10" s="381" t="s">
        <v>462</v>
      </c>
      <c r="F10" s="382"/>
      <c r="G10" s="1414"/>
      <c r="H10" s="1415"/>
      <c r="I10" s="1415"/>
      <c r="J10" s="1415"/>
      <c r="K10" s="1416"/>
      <c r="L10" s="371"/>
      <c r="M10" s="371"/>
      <c r="N10" s="450"/>
      <c r="O10" s="451"/>
      <c r="P10" s="451"/>
      <c r="Q10" s="452"/>
      <c r="R10" s="452"/>
      <c r="S10" s="449"/>
      <c r="T10" s="446"/>
      <c r="U10" s="440"/>
      <c r="V10" s="440"/>
      <c r="W10" s="440"/>
      <c r="X10" s="440"/>
      <c r="Y10" s="440"/>
      <c r="Z10" s="440"/>
      <c r="AA10" s="440"/>
      <c r="AB10" s="440"/>
      <c r="AC10" s="440"/>
      <c r="AD10" s="440"/>
      <c r="AE10" s="440"/>
      <c r="AF10" s="440"/>
      <c r="AG10" s="440"/>
      <c r="AH10" s="440"/>
      <c r="AI10" s="440"/>
      <c r="AJ10" s="440"/>
      <c r="AK10" s="440"/>
      <c r="AL10" s="440"/>
      <c r="AM10" s="440"/>
      <c r="AN10" s="1117"/>
      <c r="AO10" s="1131"/>
      <c r="AP10" s="1147"/>
      <c r="AQ10" s="441" t="s">
        <v>133</v>
      </c>
      <c r="AU10" s="614"/>
    </row>
    <row r="11" spans="1:51" ht="15" customHeight="1" x14ac:dyDescent="0.2">
      <c r="A11" s="368"/>
      <c r="B11" s="369"/>
      <c r="C11" s="369"/>
      <c r="D11" s="383"/>
      <c r="E11" s="382"/>
      <c r="F11" s="382"/>
      <c r="G11" s="383"/>
      <c r="H11" s="383"/>
      <c r="I11" s="382"/>
      <c r="J11" s="383"/>
      <c r="K11" s="383"/>
      <c r="L11" s="383"/>
      <c r="M11" s="382"/>
      <c r="N11" s="450"/>
      <c r="O11" s="451"/>
      <c r="P11" s="451"/>
      <c r="Q11" s="452"/>
      <c r="R11" s="452"/>
      <c r="S11" s="449"/>
      <c r="T11" s="446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1117"/>
      <c r="AO11" s="1131"/>
      <c r="AP11" s="1147"/>
      <c r="AU11" s="615"/>
    </row>
    <row r="12" spans="1:51" x14ac:dyDescent="0.2">
      <c r="A12" s="368"/>
      <c r="B12" s="369"/>
      <c r="C12" s="369"/>
      <c r="D12" s="369"/>
      <c r="E12" s="369"/>
      <c r="F12" s="369" t="s">
        <v>347</v>
      </c>
      <c r="G12" s="369"/>
      <c r="H12" s="369"/>
      <c r="I12" s="369"/>
      <c r="J12" s="1181"/>
      <c r="K12" s="369" t="s">
        <v>348</v>
      </c>
      <c r="L12" s="597"/>
      <c r="M12" s="369"/>
      <c r="N12" s="384" t="s">
        <v>349</v>
      </c>
      <c r="O12" s="385"/>
      <c r="P12" s="385"/>
      <c r="Q12" s="385"/>
      <c r="R12" s="385"/>
      <c r="S12" s="385"/>
      <c r="T12" s="453"/>
      <c r="U12" s="440"/>
      <c r="V12" s="440"/>
      <c r="W12" s="440"/>
      <c r="X12" s="440"/>
      <c r="Y12" s="440"/>
      <c r="Z12" s="440"/>
      <c r="AA12" s="440"/>
      <c r="AB12" s="440"/>
      <c r="AC12" s="440"/>
      <c r="AD12" s="440"/>
      <c r="AE12" s="440"/>
      <c r="AF12" s="440"/>
      <c r="AG12" s="440"/>
      <c r="AH12" s="440"/>
      <c r="AI12" s="440"/>
      <c r="AJ12" s="440"/>
      <c r="AK12" s="440"/>
      <c r="AL12" s="440"/>
      <c r="AM12" s="440"/>
      <c r="AN12" s="1117"/>
      <c r="AO12" s="1131"/>
      <c r="AP12" s="1147"/>
      <c r="AU12" s="615"/>
    </row>
    <row r="13" spans="1:51" x14ac:dyDescent="0.2">
      <c r="A13" s="386"/>
      <c r="B13" s="387"/>
      <c r="C13" s="369"/>
      <c r="D13" s="369"/>
      <c r="E13" s="369"/>
      <c r="F13" s="369" t="s">
        <v>350</v>
      </c>
      <c r="G13" s="369"/>
      <c r="H13" s="369"/>
      <c r="I13" s="369"/>
      <c r="J13" s="862"/>
      <c r="K13" s="369" t="s">
        <v>348</v>
      </c>
      <c r="L13" s="597"/>
      <c r="M13" s="369"/>
      <c r="N13" s="388" t="s">
        <v>351</v>
      </c>
      <c r="O13" s="389"/>
      <c r="P13" s="389"/>
      <c r="Q13" s="389"/>
      <c r="R13" s="1216"/>
      <c r="S13" s="1216"/>
      <c r="T13" s="1220"/>
      <c r="U13" s="440"/>
      <c r="V13" s="440"/>
      <c r="W13" s="440"/>
      <c r="X13" s="440"/>
      <c r="Y13" s="440"/>
      <c r="Z13" s="440"/>
      <c r="AA13" s="440"/>
      <c r="AB13" s="440"/>
      <c r="AC13" s="440"/>
      <c r="AD13" s="440"/>
      <c r="AE13" s="440"/>
      <c r="AF13" s="440"/>
      <c r="AG13" s="440"/>
      <c r="AH13" s="440"/>
      <c r="AI13" s="440"/>
      <c r="AJ13" s="440"/>
      <c r="AK13" s="440"/>
      <c r="AL13" s="440"/>
      <c r="AM13" s="440"/>
      <c r="AN13" s="1117"/>
      <c r="AO13" s="1131"/>
      <c r="AP13" s="1147"/>
      <c r="AS13" s="441" t="s">
        <v>10</v>
      </c>
      <c r="AT13" s="441" t="s">
        <v>352</v>
      </c>
      <c r="AU13" s="614"/>
    </row>
    <row r="14" spans="1:51" ht="14.25" customHeight="1" x14ac:dyDescent="0.2">
      <c r="A14" s="368"/>
      <c r="B14" s="369"/>
      <c r="C14" s="369"/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90" t="s">
        <v>353</v>
      </c>
      <c r="O14" s="391"/>
      <c r="P14" s="391"/>
      <c r="Q14" s="391"/>
      <c r="R14" s="392"/>
      <c r="S14" s="392"/>
      <c r="T14" s="1221"/>
      <c r="U14" s="598"/>
      <c r="V14" s="598"/>
      <c r="W14" s="598"/>
      <c r="X14" s="598"/>
      <c r="Y14" s="598"/>
      <c r="Z14" s="598"/>
      <c r="AA14" s="598"/>
      <c r="AB14" s="598"/>
      <c r="AC14" s="598"/>
      <c r="AD14" s="598"/>
      <c r="AE14" s="598"/>
      <c r="AF14" s="598"/>
      <c r="AG14" s="598"/>
      <c r="AH14" s="598"/>
      <c r="AI14" s="598"/>
      <c r="AJ14" s="598"/>
      <c r="AK14" s="598"/>
      <c r="AL14" s="598"/>
      <c r="AM14" s="598"/>
      <c r="AN14" s="1119"/>
      <c r="AO14" s="1133"/>
      <c r="AP14" s="1149"/>
      <c r="AS14" s="441" t="s">
        <v>354</v>
      </c>
      <c r="AT14" s="441" t="s">
        <v>355</v>
      </c>
      <c r="AU14" s="611"/>
    </row>
    <row r="15" spans="1:51" ht="15" customHeight="1" thickBot="1" x14ac:dyDescent="0.25">
      <c r="A15" s="393" t="s">
        <v>356</v>
      </c>
      <c r="B15" s="394"/>
      <c r="C15" s="395"/>
      <c r="D15" s="396"/>
      <c r="E15" s="375"/>
      <c r="F15" s="395" t="s">
        <v>423</v>
      </c>
      <c r="G15" s="375"/>
      <c r="H15" s="375"/>
      <c r="I15" s="375"/>
      <c r="J15" s="1181"/>
      <c r="K15" s="373" t="s">
        <v>348</v>
      </c>
      <c r="L15" s="597"/>
      <c r="M15" s="373"/>
      <c r="N15" s="375"/>
      <c r="O15" s="375"/>
      <c r="P15" s="375"/>
      <c r="Q15" s="375"/>
      <c r="R15" s="375"/>
      <c r="S15" s="375"/>
      <c r="T15" s="447"/>
      <c r="U15" s="440"/>
      <c r="V15" s="440"/>
      <c r="W15" s="440"/>
      <c r="X15" s="440"/>
      <c r="Y15" s="440"/>
      <c r="Z15" s="440"/>
      <c r="AA15" s="440"/>
      <c r="AB15" s="440"/>
      <c r="AC15" s="440"/>
      <c r="AD15" s="440"/>
      <c r="AE15" s="440"/>
      <c r="AF15" s="440"/>
      <c r="AG15" s="440"/>
      <c r="AH15" s="440"/>
      <c r="AI15" s="440"/>
      <c r="AJ15" s="440"/>
      <c r="AK15" s="440"/>
      <c r="AL15" s="440"/>
      <c r="AM15" s="440"/>
      <c r="AN15" s="1117"/>
      <c r="AO15" s="1131"/>
      <c r="AP15" s="1147"/>
      <c r="AS15" s="441" t="s">
        <v>357</v>
      </c>
    </row>
    <row r="16" spans="1:51" ht="15" customHeight="1" thickBot="1" x14ac:dyDescent="0.25">
      <c r="A16" s="1045"/>
      <c r="B16" s="1046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8"/>
      <c r="U16" s="397"/>
      <c r="V16" s="397"/>
      <c r="W16" s="397"/>
      <c r="X16" s="397"/>
      <c r="Y16" s="397"/>
      <c r="Z16" s="397"/>
      <c r="AA16" s="397"/>
      <c r="AB16" s="397"/>
      <c r="AC16" s="397"/>
      <c r="AD16" s="397"/>
      <c r="AE16" s="397"/>
      <c r="AF16" s="397"/>
      <c r="AG16" s="397"/>
      <c r="AH16" s="397"/>
      <c r="AI16" s="397"/>
      <c r="AJ16" s="397"/>
      <c r="AK16" s="397"/>
      <c r="AL16" s="397"/>
      <c r="AM16" s="397"/>
      <c r="AN16" s="1120"/>
      <c r="AO16" s="1134"/>
      <c r="AP16" s="1150"/>
      <c r="AS16" s="441" t="s">
        <v>358</v>
      </c>
      <c r="AU16" s="604"/>
    </row>
    <row r="17" spans="1:48" ht="51" customHeight="1" x14ac:dyDescent="0.2">
      <c r="A17" s="1429" t="s">
        <v>359</v>
      </c>
      <c r="B17" s="398"/>
      <c r="C17" s="1381" t="s">
        <v>360</v>
      </c>
      <c r="D17" s="1433" t="s">
        <v>405</v>
      </c>
      <c r="E17" s="1433" t="s">
        <v>361</v>
      </c>
      <c r="F17" s="1436" t="s">
        <v>362</v>
      </c>
      <c r="G17" s="1377" t="s">
        <v>417</v>
      </c>
      <c r="H17" s="1378"/>
      <c r="I17" s="1378"/>
      <c r="J17" s="1378"/>
      <c r="K17" s="1378"/>
      <c r="L17" s="1378"/>
      <c r="M17" s="1378"/>
      <c r="N17" s="1382" t="s">
        <v>399</v>
      </c>
      <c r="O17" s="1383"/>
      <c r="P17" s="1379" t="s">
        <v>400</v>
      </c>
      <c r="Q17" s="1380"/>
      <c r="R17" s="1381"/>
      <c r="S17" s="1434" t="s">
        <v>418</v>
      </c>
      <c r="T17" s="1367" t="s">
        <v>419</v>
      </c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1121"/>
      <c r="AO17" s="1135"/>
      <c r="AP17" s="1151"/>
      <c r="AS17" s="441" t="s">
        <v>363</v>
      </c>
      <c r="AU17" s="604"/>
      <c r="AV17" s="616"/>
    </row>
    <row r="18" spans="1:48" ht="51" customHeight="1" x14ac:dyDescent="0.2">
      <c r="A18" s="1430"/>
      <c r="B18" s="547" t="s">
        <v>471</v>
      </c>
      <c r="C18" s="1432"/>
      <c r="D18" s="1434"/>
      <c r="E18" s="1434"/>
      <c r="F18" s="1437"/>
      <c r="G18" s="1369" t="s">
        <v>364</v>
      </c>
      <c r="H18" s="1371" t="s">
        <v>467</v>
      </c>
      <c r="I18" s="1371" t="s">
        <v>365</v>
      </c>
      <c r="J18" s="1373" t="s">
        <v>468</v>
      </c>
      <c r="K18" s="1374"/>
      <c r="L18" s="1373" t="s">
        <v>469</v>
      </c>
      <c r="M18" s="1374"/>
      <c r="N18" s="1375" t="s">
        <v>366</v>
      </c>
      <c r="O18" s="1375" t="s">
        <v>367</v>
      </c>
      <c r="P18" s="1440" t="s">
        <v>494</v>
      </c>
      <c r="Q18" s="1441"/>
      <c r="R18" s="1116" t="s">
        <v>658</v>
      </c>
      <c r="S18" s="1434"/>
      <c r="T18" s="1368"/>
      <c r="U18" s="1457" t="s">
        <v>368</v>
      </c>
      <c r="V18" s="1458"/>
      <c r="W18" s="1458"/>
      <c r="X18" s="1458"/>
      <c r="Y18" s="1458"/>
      <c r="Z18" s="1458"/>
      <c r="AA18" s="1458"/>
      <c r="AB18" s="1458"/>
      <c r="AC18" s="1458"/>
      <c r="AD18" s="1458"/>
      <c r="AE18" s="1458"/>
      <c r="AF18" s="1458"/>
      <c r="AG18" s="1458"/>
      <c r="AH18" s="1458"/>
      <c r="AI18" s="1458"/>
      <c r="AJ18" s="1458"/>
      <c r="AK18" s="1458"/>
      <c r="AL18" s="1458"/>
      <c r="AM18" s="1458"/>
      <c r="AN18" s="1122"/>
      <c r="AO18" s="1136"/>
      <c r="AP18" s="1152"/>
      <c r="AU18" s="604"/>
      <c r="AV18" s="616"/>
    </row>
    <row r="19" spans="1:48" ht="60.75" customHeight="1" thickBot="1" x14ac:dyDescent="0.3">
      <c r="A19" s="1431"/>
      <c r="B19" s="400"/>
      <c r="C19" s="1432"/>
      <c r="D19" s="1435"/>
      <c r="E19" s="1435"/>
      <c r="F19" s="1438"/>
      <c r="G19" s="1370"/>
      <c r="H19" s="1372"/>
      <c r="I19" s="1372"/>
      <c r="J19" s="401" t="s">
        <v>369</v>
      </c>
      <c r="K19" s="401" t="s">
        <v>370</v>
      </c>
      <c r="L19" s="401" t="s">
        <v>369</v>
      </c>
      <c r="M19" s="401" t="s">
        <v>370</v>
      </c>
      <c r="N19" s="1376"/>
      <c r="O19" s="1439"/>
      <c r="P19" s="402" t="s">
        <v>369</v>
      </c>
      <c r="Q19" s="403" t="s">
        <v>370</v>
      </c>
      <c r="R19" s="403" t="s">
        <v>370</v>
      </c>
      <c r="S19" s="1434"/>
      <c r="T19" s="1368"/>
      <c r="U19" s="454"/>
      <c r="V19" s="456" t="s">
        <v>470</v>
      </c>
      <c r="W19" s="455" t="s">
        <v>407</v>
      </c>
      <c r="X19" s="456" t="s">
        <v>408</v>
      </c>
      <c r="Y19" s="456" t="s">
        <v>409</v>
      </c>
      <c r="Z19" s="455" t="s">
        <v>406</v>
      </c>
      <c r="AA19" s="455" t="s">
        <v>407</v>
      </c>
      <c r="AB19" s="456" t="s">
        <v>408</v>
      </c>
      <c r="AC19" s="456" t="s">
        <v>409</v>
      </c>
      <c r="AD19" s="455" t="s">
        <v>406</v>
      </c>
      <c r="AE19" s="455" t="s">
        <v>407</v>
      </c>
      <c r="AF19" s="456" t="s">
        <v>408</v>
      </c>
      <c r="AG19" s="456" t="s">
        <v>409</v>
      </c>
      <c r="AH19" s="1459" t="s">
        <v>371</v>
      </c>
      <c r="AI19" s="1459"/>
      <c r="AJ19" s="1459"/>
      <c r="AK19" s="1460" t="s">
        <v>372</v>
      </c>
      <c r="AL19" s="1460"/>
      <c r="AM19" s="1460"/>
      <c r="AN19" s="1451" t="s">
        <v>646</v>
      </c>
      <c r="AO19" s="1451"/>
      <c r="AP19" s="1451"/>
      <c r="AU19" s="617"/>
      <c r="AV19" s="1352"/>
    </row>
    <row r="20" spans="1:48" ht="51" hidden="1" customHeight="1" x14ac:dyDescent="0.2">
      <c r="A20" s="404"/>
      <c r="B20" s="405"/>
      <c r="C20" s="405"/>
      <c r="D20" s="405"/>
      <c r="E20" s="405" t="s">
        <v>373</v>
      </c>
      <c r="F20" s="405"/>
      <c r="G20" s="406"/>
      <c r="H20" s="406"/>
      <c r="I20" s="407"/>
      <c r="J20" s="406"/>
      <c r="K20" s="406"/>
      <c r="L20" s="406"/>
      <c r="M20" s="406"/>
      <c r="N20" s="406"/>
      <c r="O20" s="408"/>
      <c r="P20" s="409"/>
      <c r="Q20" s="409"/>
      <c r="R20" s="409"/>
      <c r="S20" s="409"/>
      <c r="T20" s="457"/>
      <c r="U20" s="458"/>
      <c r="V20" s="459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  <c r="AH20" s="459"/>
      <c r="AI20" s="459"/>
      <c r="AJ20" s="459"/>
      <c r="AK20" s="459"/>
      <c r="AL20" s="459"/>
      <c r="AM20" s="459"/>
      <c r="AN20" s="1123"/>
      <c r="AO20" s="1137"/>
      <c r="AP20" s="1153"/>
      <c r="AS20" s="460" t="s">
        <v>374</v>
      </c>
      <c r="AV20" s="1352"/>
    </row>
    <row r="21" spans="1:48" ht="30" customHeight="1" thickBot="1" x14ac:dyDescent="0.25">
      <c r="A21" s="410" t="s">
        <v>375</v>
      </c>
      <c r="B21" s="411"/>
      <c r="C21" s="461"/>
      <c r="D21" s="1051"/>
      <c r="E21" s="461"/>
      <c r="F21" s="461"/>
      <c r="G21" s="461"/>
      <c r="H21" s="461"/>
      <c r="I21" s="461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50"/>
      <c r="U21" s="462"/>
      <c r="V21" s="412" t="s">
        <v>340</v>
      </c>
      <c r="W21" s="412" t="s">
        <v>340</v>
      </c>
      <c r="X21" s="412" t="s">
        <v>340</v>
      </c>
      <c r="Y21" s="412" t="s">
        <v>340</v>
      </c>
      <c r="Z21" s="463" t="s">
        <v>376</v>
      </c>
      <c r="AA21" s="463" t="s">
        <v>376</v>
      </c>
      <c r="AB21" s="463" t="s">
        <v>376</v>
      </c>
      <c r="AC21" s="463" t="s">
        <v>376</v>
      </c>
      <c r="AD21" s="464" t="s">
        <v>377</v>
      </c>
      <c r="AE21" s="464" t="s">
        <v>377</v>
      </c>
      <c r="AF21" s="464" t="s">
        <v>377</v>
      </c>
      <c r="AG21" s="464" t="s">
        <v>377</v>
      </c>
      <c r="AH21" s="412" t="s">
        <v>340</v>
      </c>
      <c r="AI21" s="463" t="s">
        <v>376</v>
      </c>
      <c r="AJ21" s="464" t="s">
        <v>377</v>
      </c>
      <c r="AK21" s="412" t="s">
        <v>340</v>
      </c>
      <c r="AL21" s="463" t="s">
        <v>376</v>
      </c>
      <c r="AM21" s="464" t="s">
        <v>377</v>
      </c>
      <c r="AN21" s="412" t="s">
        <v>340</v>
      </c>
      <c r="AO21" s="463" t="s">
        <v>376</v>
      </c>
      <c r="AP21" s="1154" t="s">
        <v>377</v>
      </c>
      <c r="AS21" s="465" t="s">
        <v>355</v>
      </c>
      <c r="AU21" s="618"/>
      <c r="AV21" s="1352"/>
    </row>
    <row r="22" spans="1:48" x14ac:dyDescent="0.2">
      <c r="A22" s="466"/>
      <c r="B22" s="467"/>
      <c r="C22" s="468"/>
      <c r="D22" s="467"/>
      <c r="E22" s="467"/>
      <c r="F22" s="469"/>
      <c r="G22" s="470">
        <f>IFERROR(F22*C22,"")</f>
        <v>0</v>
      </c>
      <c r="H22" s="471"/>
      <c r="I22" s="471"/>
      <c r="J22" s="471"/>
      <c r="K22" s="471"/>
      <c r="L22" s="471"/>
      <c r="M22" s="471"/>
      <c r="N22" s="471"/>
      <c r="O22" s="471"/>
      <c r="P22" s="471"/>
      <c r="Q22" s="472"/>
      <c r="R22" s="472"/>
      <c r="S22" s="473">
        <f>IFERROR(IF(A22&lt;&gt;"GfB",(SUM(G22:J22,L22,P22)*12+(N22+O22))*(100+$J$12+$J$13)%+((K22+M22+Q22+R22*('B4_Allgemeine Angaben'!$L$53=1))*12),(SUM(G22:J22,L22,P22)*12+(N22+O22))*(100+$J$15+$J$13)%+((K22+M22+Q22+R22*('B4_Allgemeine Angaben'!$L$53=1))*12)),0)</f>
        <v>0</v>
      </c>
      <c r="T22" s="474">
        <f>IF(ISERROR(S22/C22),0,(S22/C22))</f>
        <v>0</v>
      </c>
      <c r="U22" s="475"/>
      <c r="V22" s="553">
        <f>(IF(AND($B22="PFK/BFK",$C22&gt;0,$F22&gt;0),($G22+$H22),0))</f>
        <v>0</v>
      </c>
      <c r="W22" s="476">
        <f>(IF(AND($B22="PFK/BFK",$C22&gt;0,$F22&gt;0),$I22,0))</f>
        <v>0</v>
      </c>
      <c r="X22" s="476">
        <f>(IF(AND($B22="PFK/BFK",$C22&gt;0,$F22&gt;0),($J22+$K22),0))</f>
        <v>0</v>
      </c>
      <c r="Y22" s="476">
        <f>(IF(AND($B22="PFK/BFK",$C22&gt;0,$F22&gt;0),(($N22+$O22)/12),0))</f>
        <v>0</v>
      </c>
      <c r="Z22" s="554">
        <f>(IF(AND($B22="PK/BK",$C22&gt;0,$F22&gt;0),($G22+$H22),0))</f>
        <v>0</v>
      </c>
      <c r="AA22" s="477">
        <f>(IF(AND($B22="PK/BK",$C22&gt;0,$F22&gt;0),$I22,0))</f>
        <v>0</v>
      </c>
      <c r="AB22" s="477">
        <f>(IF(AND($B22="PK/BK",$C22&gt;0,$F22&gt;0),($J22+$K22),0))</f>
        <v>0</v>
      </c>
      <c r="AC22" s="477">
        <f>(IF(AND($B22="PK/BK",$C22&gt;0,$F22&gt;0),(($N22+$O22)/12),0))</f>
        <v>0</v>
      </c>
      <c r="AD22" s="555">
        <f>(IF(AND($B22="PK/BK o.",$C22&gt;0,$F22&gt;0),($G22+$H22),0))</f>
        <v>0</v>
      </c>
      <c r="AE22" s="478">
        <f>(IF(AND($B22="PK/BK o.",$C22&gt;0,$F22&gt;0),$I22,0))</f>
        <v>0</v>
      </c>
      <c r="AF22" s="478">
        <f>(IF(AND($B22="PK/BK o.",$C22&gt;0,$F22&gt;0),($J22+$K22),0))</f>
        <v>0</v>
      </c>
      <c r="AG22" s="478">
        <f>(IF(AND($B22="PK/BK o.",$C22&gt;0,$F22&gt;0),(($N22+$O22)/12),0))</f>
        <v>0</v>
      </c>
      <c r="AH22" s="479">
        <f>IF(AND($B22="PFK/BFK",$C22&gt;0,$F22&gt;0),$C22,0)</f>
        <v>0</v>
      </c>
      <c r="AI22" s="479">
        <f>IF(AND($B22="PK/BK",$C22&gt;0,$F22&gt;0),$C22,0)</f>
        <v>0</v>
      </c>
      <c r="AJ22" s="479">
        <f>IF(AND($B22="PK/BK o.",$C22&gt;0,$F22&gt;0),$C22,0)</f>
        <v>0</v>
      </c>
      <c r="AK22" s="413">
        <f>IF(AND($B22="PFK/BFK",$C22&gt;0,$F22&gt;0),$S22,0)</f>
        <v>0</v>
      </c>
      <c r="AL22" s="413">
        <f>IF(AND($B22="PK/BK",$C22&gt;0,$F22&gt;0),$S22,0)</f>
        <v>0</v>
      </c>
      <c r="AM22" s="413">
        <f>IF(AND($B22="PK/BK o.",$C22&gt;0,$F22&gt;0),$S22,0)</f>
        <v>0</v>
      </c>
      <c r="AN22" s="1124">
        <f>IF(AND($B22="PFK/BFK",$C22&gt;0,$F22&gt;0),$R22,0)</f>
        <v>0</v>
      </c>
      <c r="AO22" s="1138">
        <f>IF(AND($B22="PK/BK",$C22&gt;0,$F22&gt;0),$R22,0)</f>
        <v>0</v>
      </c>
      <c r="AP22" s="1155">
        <f>IF(AND($B22="PK/BK o.",$C22&gt;0,$F22&gt;0),$R22,0)</f>
        <v>0</v>
      </c>
      <c r="AS22" s="465" t="s">
        <v>378</v>
      </c>
      <c r="AU22" s="619"/>
    </row>
    <row r="23" spans="1:48" x14ac:dyDescent="0.2">
      <c r="A23" s="599"/>
      <c r="B23" s="481"/>
      <c r="C23" s="482"/>
      <c r="D23" s="483"/>
      <c r="E23" s="483"/>
      <c r="F23" s="484"/>
      <c r="G23" s="470">
        <f t="shared" ref="G23:G86" si="0">IFERROR(F23*C23,"")</f>
        <v>0</v>
      </c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2"/>
      <c r="S23" s="473">
        <f>IFERROR(IF(A23&lt;&gt;"GfB",(SUM(G23:J23,L23,P23)*12+(N23+O23))*(100+$J$12+$J$13)%+((K23+M23+Q23+R23*('B4_Allgemeine Angaben'!$L$53=1))*12),(SUM(G23:J23,L23,P23)*12+(N23+O23))*(100+$J$15+$J$13)%+((K23+M23+Q23+R23*('B4_Allgemeine Angaben'!$L$53=1))*12)),0)</f>
        <v>0</v>
      </c>
      <c r="T23" s="474">
        <f t="shared" ref="T23:T86" si="1">IF(ISERROR(S23/C23),0,(S23/C23))</f>
        <v>0</v>
      </c>
      <c r="U23" s="475"/>
      <c r="V23" s="553">
        <f t="shared" ref="V23:V86" si="2">(IF(AND($B23="PFK/BFK",$C23&gt;0,$F23&gt;0),($G23+$H23),0))</f>
        <v>0</v>
      </c>
      <c r="W23" s="476">
        <f t="shared" ref="W23:W86" si="3">(IF(AND($B23="PFK/BFK",$C23&gt;0,$F23&gt;0),$I23,0))</f>
        <v>0</v>
      </c>
      <c r="X23" s="476">
        <f t="shared" ref="X23:X86" si="4">(IF(AND($B23="PFK/BFK",$C23&gt;0,$F23&gt;0),($J23+$K23),0))</f>
        <v>0</v>
      </c>
      <c r="Y23" s="476">
        <f t="shared" ref="Y23:Y86" si="5">(IF(AND($B23="PFK/BFK",$C23&gt;0,$F23&gt;0),(($N23+$O23)/12),0))</f>
        <v>0</v>
      </c>
      <c r="Z23" s="554">
        <f t="shared" ref="Z23:Z86" si="6">(IF(AND($B23="PK/BK",$C23&gt;0,$F23&gt;0),($G23+$H23),0))</f>
        <v>0</v>
      </c>
      <c r="AA23" s="477">
        <f t="shared" ref="AA23:AA86" si="7">(IF(AND($B23="PK/BK",$C23&gt;0,$F23&gt;0),$I23,0))</f>
        <v>0</v>
      </c>
      <c r="AB23" s="477">
        <f t="shared" ref="AB23:AB86" si="8">(IF(AND($B23="PK/BK",$C23&gt;0,$F23&gt;0),($J23+$K23),0))</f>
        <v>0</v>
      </c>
      <c r="AC23" s="477">
        <f t="shared" ref="AC23:AC86" si="9">(IF(AND($B23="PK/BK",$C23&gt;0,$F23&gt;0),(($N23+$O23)/12),0))</f>
        <v>0</v>
      </c>
      <c r="AD23" s="555">
        <f t="shared" ref="AD23:AD86" si="10">(IF(AND($B23="PK/BK o.",$C23&gt;0,$F23&gt;0),($G23+$H23),0))</f>
        <v>0</v>
      </c>
      <c r="AE23" s="478">
        <f t="shared" ref="AE23:AE86" si="11">(IF(AND($B23="PK/BK o.",$C23&gt;0,$F23&gt;0),$I23,0))</f>
        <v>0</v>
      </c>
      <c r="AF23" s="478">
        <f t="shared" ref="AF23:AF86" si="12">(IF(AND($B23="PK/BK o.",$C23&gt;0,$F23&gt;0),($J23+$K23),0))</f>
        <v>0</v>
      </c>
      <c r="AG23" s="478">
        <f t="shared" ref="AG23:AG86" si="13">(IF(AND($B23="PK/BK o.",$C23&gt;0,$F23&gt;0),(($N23+$O23)/12),0))</f>
        <v>0</v>
      </c>
      <c r="AH23" s="479">
        <f t="shared" ref="AH23:AH86" si="14">IF(AND($B23="PFK/BFK",$C23&gt;0,$F23&gt;0),$C23,0)</f>
        <v>0</v>
      </c>
      <c r="AI23" s="479">
        <f t="shared" ref="AI23:AI86" si="15">IF(AND($B23="PK/BK",$C23&gt;0,$F23&gt;0),$C23,0)</f>
        <v>0</v>
      </c>
      <c r="AJ23" s="479">
        <f t="shared" ref="AJ23:AJ86" si="16">IF(AND($B23="PK/BK o.",$C23&gt;0,$F23&gt;0),$C23,0)</f>
        <v>0</v>
      </c>
      <c r="AK23" s="413">
        <f t="shared" ref="AK23:AK86" si="17">IF(AND($B23="PFK/BFK",$C23&gt;0,$F23&gt;0),$S23,0)</f>
        <v>0</v>
      </c>
      <c r="AL23" s="413">
        <f t="shared" ref="AL23:AL86" si="18">IF(AND($B23="PK/BK",$C23&gt;0,$F23&gt;0),$S23,0)</f>
        <v>0</v>
      </c>
      <c r="AM23" s="413">
        <f t="shared" ref="AM23:AM86" si="19">IF(AND($B23="PK/BK o.",$C23&gt;0,$F23&gt;0),$S23,0)</f>
        <v>0</v>
      </c>
      <c r="AN23" s="1124">
        <f t="shared" ref="AN23:AN86" si="20">IF(AND($B23="PFK/BFK",$C23&gt;0,$F23&gt;0),$R23,0)</f>
        <v>0</v>
      </c>
      <c r="AO23" s="1138">
        <f t="shared" ref="AO23:AO86" si="21">IF(AND($B23="PK/BK",$C23&gt;0,$F23&gt;0),$R23,0)</f>
        <v>0</v>
      </c>
      <c r="AP23" s="1155">
        <f t="shared" ref="AP23:AP86" si="22">IF(AND($B23="PK/BK o.",$C23&gt;0,$F23&gt;0),$R23,0)</f>
        <v>0</v>
      </c>
      <c r="AS23" s="465"/>
      <c r="AU23" s="613"/>
    </row>
    <row r="24" spans="1:48" x14ac:dyDescent="0.2">
      <c r="A24" s="599"/>
      <c r="B24" s="481"/>
      <c r="C24" s="482"/>
      <c r="D24" s="483"/>
      <c r="E24" s="483"/>
      <c r="F24" s="484"/>
      <c r="G24" s="470">
        <f t="shared" si="0"/>
        <v>0</v>
      </c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2"/>
      <c r="S24" s="473">
        <f>IFERROR(IF(A24&lt;&gt;"GfB",(SUM(G24:J24,L24,P24)*12+(N24+O24))*(100+$J$12+$J$13)%+((K24+M24+Q24+R24*('B4_Allgemeine Angaben'!$L$53=1))*12),(SUM(G24:J24,L24,P24)*12+(N24+O24))*(100+$J$15+$J$13)%+((K24+M24+Q24+R24*('B4_Allgemeine Angaben'!$L$53=1))*12)),0)</f>
        <v>0</v>
      </c>
      <c r="T24" s="474">
        <f t="shared" si="1"/>
        <v>0</v>
      </c>
      <c r="U24" s="475"/>
      <c r="V24" s="553">
        <f t="shared" si="2"/>
        <v>0</v>
      </c>
      <c r="W24" s="476">
        <f t="shared" si="3"/>
        <v>0</v>
      </c>
      <c r="X24" s="476">
        <f t="shared" si="4"/>
        <v>0</v>
      </c>
      <c r="Y24" s="476">
        <f t="shared" si="5"/>
        <v>0</v>
      </c>
      <c r="Z24" s="554">
        <f t="shared" si="6"/>
        <v>0</v>
      </c>
      <c r="AA24" s="477">
        <f t="shared" si="7"/>
        <v>0</v>
      </c>
      <c r="AB24" s="477">
        <f t="shared" si="8"/>
        <v>0</v>
      </c>
      <c r="AC24" s="477">
        <f t="shared" si="9"/>
        <v>0</v>
      </c>
      <c r="AD24" s="555">
        <f t="shared" si="10"/>
        <v>0</v>
      </c>
      <c r="AE24" s="478">
        <f t="shared" si="11"/>
        <v>0</v>
      </c>
      <c r="AF24" s="478">
        <f t="shared" si="12"/>
        <v>0</v>
      </c>
      <c r="AG24" s="478">
        <f t="shared" si="13"/>
        <v>0</v>
      </c>
      <c r="AH24" s="479">
        <f t="shared" si="14"/>
        <v>0</v>
      </c>
      <c r="AI24" s="479">
        <f t="shared" si="15"/>
        <v>0</v>
      </c>
      <c r="AJ24" s="479">
        <f t="shared" si="16"/>
        <v>0</v>
      </c>
      <c r="AK24" s="413">
        <f t="shared" si="17"/>
        <v>0</v>
      </c>
      <c r="AL24" s="413">
        <f t="shared" si="18"/>
        <v>0</v>
      </c>
      <c r="AM24" s="413">
        <f t="shared" si="19"/>
        <v>0</v>
      </c>
      <c r="AN24" s="1124">
        <f t="shared" si="20"/>
        <v>0</v>
      </c>
      <c r="AO24" s="1138">
        <f t="shared" si="21"/>
        <v>0</v>
      </c>
      <c r="AP24" s="1155">
        <f t="shared" si="22"/>
        <v>0</v>
      </c>
      <c r="AS24" s="465"/>
    </row>
    <row r="25" spans="1:48" x14ac:dyDescent="0.2">
      <c r="A25" s="480"/>
      <c r="B25" s="481"/>
      <c r="C25" s="482"/>
      <c r="D25" s="483"/>
      <c r="E25" s="483"/>
      <c r="F25" s="484"/>
      <c r="G25" s="470">
        <f t="shared" si="0"/>
        <v>0</v>
      </c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2"/>
      <c r="S25" s="473">
        <f>IFERROR(IF(A25&lt;&gt;"GfB",(SUM(G25:J25,L25,P25)*12+(N25+O25))*(100+$J$12+$J$13)%+((K25+M25+Q25+R25*('B4_Allgemeine Angaben'!$L$53=1))*12),(SUM(G25:J25,L25,P25)*12+(N25+O25))*(100+$J$15+$J$13)%+((K25+M25+Q25+R25*('B4_Allgemeine Angaben'!$L$53=1))*12)),0)</f>
        <v>0</v>
      </c>
      <c r="T25" s="474">
        <f t="shared" si="1"/>
        <v>0</v>
      </c>
      <c r="U25" s="475"/>
      <c r="V25" s="553">
        <f t="shared" si="2"/>
        <v>0</v>
      </c>
      <c r="W25" s="476">
        <f t="shared" si="3"/>
        <v>0</v>
      </c>
      <c r="X25" s="476">
        <f t="shared" si="4"/>
        <v>0</v>
      </c>
      <c r="Y25" s="476">
        <f t="shared" si="5"/>
        <v>0</v>
      </c>
      <c r="Z25" s="554">
        <f t="shared" si="6"/>
        <v>0</v>
      </c>
      <c r="AA25" s="477">
        <f t="shared" si="7"/>
        <v>0</v>
      </c>
      <c r="AB25" s="477">
        <f t="shared" si="8"/>
        <v>0</v>
      </c>
      <c r="AC25" s="477">
        <f t="shared" si="9"/>
        <v>0</v>
      </c>
      <c r="AD25" s="555">
        <f t="shared" si="10"/>
        <v>0</v>
      </c>
      <c r="AE25" s="478">
        <f t="shared" si="11"/>
        <v>0</v>
      </c>
      <c r="AF25" s="478">
        <f t="shared" si="12"/>
        <v>0</v>
      </c>
      <c r="AG25" s="478">
        <f t="shared" si="13"/>
        <v>0</v>
      </c>
      <c r="AH25" s="479">
        <f t="shared" si="14"/>
        <v>0</v>
      </c>
      <c r="AI25" s="479">
        <f t="shared" si="15"/>
        <v>0</v>
      </c>
      <c r="AJ25" s="479">
        <f t="shared" si="16"/>
        <v>0</v>
      </c>
      <c r="AK25" s="413">
        <f t="shared" si="17"/>
        <v>0</v>
      </c>
      <c r="AL25" s="413">
        <f t="shared" si="18"/>
        <v>0</v>
      </c>
      <c r="AM25" s="413">
        <f t="shared" si="19"/>
        <v>0</v>
      </c>
      <c r="AN25" s="1124">
        <f t="shared" si="20"/>
        <v>0</v>
      </c>
      <c r="AO25" s="1138">
        <f t="shared" si="21"/>
        <v>0</v>
      </c>
      <c r="AP25" s="1155">
        <f t="shared" si="22"/>
        <v>0</v>
      </c>
      <c r="AS25" s="465"/>
      <c r="AU25" s="613"/>
    </row>
    <row r="26" spans="1:48" x14ac:dyDescent="0.2">
      <c r="A26" s="480"/>
      <c r="B26" s="481"/>
      <c r="C26" s="482"/>
      <c r="D26" s="483"/>
      <c r="E26" s="483"/>
      <c r="F26" s="484"/>
      <c r="G26" s="470">
        <f t="shared" si="0"/>
        <v>0</v>
      </c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2"/>
      <c r="S26" s="473">
        <f>IFERROR(IF(A26&lt;&gt;"GfB",(SUM(G26:J26,L26,P26)*12+(N26+O26))*(100+$J$12+$J$13)%+((K26+M26+Q26+R26*('B4_Allgemeine Angaben'!$L$53=1))*12),(SUM(G26:J26,L26,P26)*12+(N26+O26))*(100+$J$15+$J$13)%+((K26+M26+Q26+R26*('B4_Allgemeine Angaben'!$L$53=1))*12)),0)</f>
        <v>0</v>
      </c>
      <c r="T26" s="474">
        <f t="shared" si="1"/>
        <v>0</v>
      </c>
      <c r="U26" s="475"/>
      <c r="V26" s="553">
        <f t="shared" si="2"/>
        <v>0</v>
      </c>
      <c r="W26" s="476">
        <f t="shared" si="3"/>
        <v>0</v>
      </c>
      <c r="X26" s="476">
        <f t="shared" si="4"/>
        <v>0</v>
      </c>
      <c r="Y26" s="476">
        <f t="shared" si="5"/>
        <v>0</v>
      </c>
      <c r="Z26" s="554">
        <f t="shared" si="6"/>
        <v>0</v>
      </c>
      <c r="AA26" s="477">
        <f t="shared" si="7"/>
        <v>0</v>
      </c>
      <c r="AB26" s="477">
        <f t="shared" si="8"/>
        <v>0</v>
      </c>
      <c r="AC26" s="477">
        <f t="shared" si="9"/>
        <v>0</v>
      </c>
      <c r="AD26" s="555">
        <f t="shared" si="10"/>
        <v>0</v>
      </c>
      <c r="AE26" s="478">
        <f t="shared" si="11"/>
        <v>0</v>
      </c>
      <c r="AF26" s="478">
        <f t="shared" si="12"/>
        <v>0</v>
      </c>
      <c r="AG26" s="478">
        <f t="shared" si="13"/>
        <v>0</v>
      </c>
      <c r="AH26" s="479">
        <f t="shared" si="14"/>
        <v>0</v>
      </c>
      <c r="AI26" s="479">
        <f t="shared" si="15"/>
        <v>0</v>
      </c>
      <c r="AJ26" s="479">
        <f t="shared" si="16"/>
        <v>0</v>
      </c>
      <c r="AK26" s="413">
        <f t="shared" si="17"/>
        <v>0</v>
      </c>
      <c r="AL26" s="413">
        <f t="shared" si="18"/>
        <v>0</v>
      </c>
      <c r="AM26" s="413">
        <f t="shared" si="19"/>
        <v>0</v>
      </c>
      <c r="AN26" s="1124">
        <f t="shared" si="20"/>
        <v>0</v>
      </c>
      <c r="AO26" s="1138">
        <f t="shared" si="21"/>
        <v>0</v>
      </c>
      <c r="AP26" s="1155">
        <f t="shared" si="22"/>
        <v>0</v>
      </c>
      <c r="AS26" s="465"/>
      <c r="AU26" s="613"/>
    </row>
    <row r="27" spans="1:48" x14ac:dyDescent="0.2">
      <c r="A27" s="480"/>
      <c r="B27" s="481"/>
      <c r="C27" s="482"/>
      <c r="D27" s="483"/>
      <c r="E27" s="483"/>
      <c r="F27" s="484"/>
      <c r="G27" s="470">
        <f t="shared" si="0"/>
        <v>0</v>
      </c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2"/>
      <c r="S27" s="473">
        <f>IFERROR(IF(A27&lt;&gt;"GfB",(SUM(G27:J27,L27,P27)*12+(N27+O27))*(100+$J$12+$J$13)%+((K27+M27+Q27+R27*('B4_Allgemeine Angaben'!$L$53=1))*12),(SUM(G27:J27,L27,P27)*12+(N27+O27))*(100+$J$15+$J$13)%+((K27+M27+Q27+R27*('B4_Allgemeine Angaben'!$L$53=1))*12)),0)</f>
        <v>0</v>
      </c>
      <c r="T27" s="474">
        <f t="shared" si="1"/>
        <v>0</v>
      </c>
      <c r="U27" s="475"/>
      <c r="V27" s="553">
        <f t="shared" si="2"/>
        <v>0</v>
      </c>
      <c r="W27" s="476">
        <f t="shared" si="3"/>
        <v>0</v>
      </c>
      <c r="X27" s="476">
        <f t="shared" si="4"/>
        <v>0</v>
      </c>
      <c r="Y27" s="476">
        <f t="shared" si="5"/>
        <v>0</v>
      </c>
      <c r="Z27" s="554">
        <f t="shared" si="6"/>
        <v>0</v>
      </c>
      <c r="AA27" s="477">
        <f t="shared" si="7"/>
        <v>0</v>
      </c>
      <c r="AB27" s="477">
        <f t="shared" si="8"/>
        <v>0</v>
      </c>
      <c r="AC27" s="477">
        <f t="shared" si="9"/>
        <v>0</v>
      </c>
      <c r="AD27" s="555">
        <f t="shared" si="10"/>
        <v>0</v>
      </c>
      <c r="AE27" s="478">
        <f t="shared" si="11"/>
        <v>0</v>
      </c>
      <c r="AF27" s="478">
        <f t="shared" si="12"/>
        <v>0</v>
      </c>
      <c r="AG27" s="478">
        <f t="shared" si="13"/>
        <v>0</v>
      </c>
      <c r="AH27" s="479">
        <f t="shared" si="14"/>
        <v>0</v>
      </c>
      <c r="AI27" s="479">
        <f t="shared" si="15"/>
        <v>0</v>
      </c>
      <c r="AJ27" s="479">
        <f t="shared" si="16"/>
        <v>0</v>
      </c>
      <c r="AK27" s="413">
        <f t="shared" si="17"/>
        <v>0</v>
      </c>
      <c r="AL27" s="413">
        <f t="shared" si="18"/>
        <v>0</v>
      </c>
      <c r="AM27" s="413">
        <f t="shared" si="19"/>
        <v>0</v>
      </c>
      <c r="AN27" s="1124">
        <f t="shared" si="20"/>
        <v>0</v>
      </c>
      <c r="AO27" s="1138">
        <f t="shared" si="21"/>
        <v>0</v>
      </c>
      <c r="AP27" s="1155">
        <f t="shared" si="22"/>
        <v>0</v>
      </c>
      <c r="AS27" s="465"/>
      <c r="AU27" s="613"/>
    </row>
    <row r="28" spans="1:48" x14ac:dyDescent="0.2">
      <c r="A28" s="480"/>
      <c r="B28" s="481"/>
      <c r="C28" s="482"/>
      <c r="D28" s="483"/>
      <c r="E28" s="483"/>
      <c r="F28" s="484"/>
      <c r="G28" s="470">
        <f t="shared" si="0"/>
        <v>0</v>
      </c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2"/>
      <c r="S28" s="473">
        <f>IFERROR(IF(A28&lt;&gt;"GfB",(SUM(G28:J28,L28,P28)*12+(N28+O28))*(100+$J$12+$J$13)%+((K28+M28+Q28+R28*('B4_Allgemeine Angaben'!$L$53=1))*12),(SUM(G28:J28,L28,P28)*12+(N28+O28))*(100+$J$15+$J$13)%+((K28+M28+Q28+R28*('B4_Allgemeine Angaben'!$L$53=1))*12)),0)</f>
        <v>0</v>
      </c>
      <c r="T28" s="474">
        <f t="shared" si="1"/>
        <v>0</v>
      </c>
      <c r="U28" s="475"/>
      <c r="V28" s="553">
        <f t="shared" si="2"/>
        <v>0</v>
      </c>
      <c r="W28" s="476">
        <f t="shared" si="3"/>
        <v>0</v>
      </c>
      <c r="X28" s="476">
        <f t="shared" si="4"/>
        <v>0</v>
      </c>
      <c r="Y28" s="476">
        <f t="shared" si="5"/>
        <v>0</v>
      </c>
      <c r="Z28" s="554">
        <f t="shared" si="6"/>
        <v>0</v>
      </c>
      <c r="AA28" s="477">
        <f t="shared" si="7"/>
        <v>0</v>
      </c>
      <c r="AB28" s="477">
        <f t="shared" si="8"/>
        <v>0</v>
      </c>
      <c r="AC28" s="477">
        <f t="shared" si="9"/>
        <v>0</v>
      </c>
      <c r="AD28" s="555">
        <f t="shared" si="10"/>
        <v>0</v>
      </c>
      <c r="AE28" s="478">
        <f t="shared" si="11"/>
        <v>0</v>
      </c>
      <c r="AF28" s="478">
        <f t="shared" si="12"/>
        <v>0</v>
      </c>
      <c r="AG28" s="478">
        <f t="shared" si="13"/>
        <v>0</v>
      </c>
      <c r="AH28" s="479">
        <f t="shared" si="14"/>
        <v>0</v>
      </c>
      <c r="AI28" s="479">
        <f t="shared" si="15"/>
        <v>0</v>
      </c>
      <c r="AJ28" s="479">
        <f t="shared" si="16"/>
        <v>0</v>
      </c>
      <c r="AK28" s="413">
        <f t="shared" si="17"/>
        <v>0</v>
      </c>
      <c r="AL28" s="413">
        <f t="shared" si="18"/>
        <v>0</v>
      </c>
      <c r="AM28" s="413">
        <f t="shared" si="19"/>
        <v>0</v>
      </c>
      <c r="AN28" s="1124">
        <f t="shared" si="20"/>
        <v>0</v>
      </c>
      <c r="AO28" s="1138">
        <f t="shared" si="21"/>
        <v>0</v>
      </c>
      <c r="AP28" s="1155">
        <f t="shared" si="22"/>
        <v>0</v>
      </c>
      <c r="AS28" s="465"/>
    </row>
    <row r="29" spans="1:48" x14ac:dyDescent="0.2">
      <c r="A29" s="480"/>
      <c r="B29" s="481"/>
      <c r="C29" s="482"/>
      <c r="D29" s="483"/>
      <c r="E29" s="483"/>
      <c r="F29" s="484"/>
      <c r="G29" s="470">
        <f t="shared" si="0"/>
        <v>0</v>
      </c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2"/>
      <c r="S29" s="473">
        <f>IFERROR(IF(A29&lt;&gt;"GfB",(SUM(G29:J29,L29,P29)*12+(N29+O29))*(100+$J$12+$J$13)%+((K29+M29+Q29+R29*('B4_Allgemeine Angaben'!$L$53=1))*12),(SUM(G29:J29,L29,P29)*12+(N29+O29))*(100+$J$15+$J$13)%+((K29+M29+Q29+R29*('B4_Allgemeine Angaben'!$L$53=1))*12)),0)</f>
        <v>0</v>
      </c>
      <c r="T29" s="474">
        <f t="shared" si="1"/>
        <v>0</v>
      </c>
      <c r="U29" s="475"/>
      <c r="V29" s="553">
        <f t="shared" si="2"/>
        <v>0</v>
      </c>
      <c r="W29" s="476">
        <f t="shared" si="3"/>
        <v>0</v>
      </c>
      <c r="X29" s="476">
        <f t="shared" si="4"/>
        <v>0</v>
      </c>
      <c r="Y29" s="476">
        <f t="shared" si="5"/>
        <v>0</v>
      </c>
      <c r="Z29" s="554">
        <f t="shared" si="6"/>
        <v>0</v>
      </c>
      <c r="AA29" s="477">
        <f t="shared" si="7"/>
        <v>0</v>
      </c>
      <c r="AB29" s="477">
        <f t="shared" si="8"/>
        <v>0</v>
      </c>
      <c r="AC29" s="477">
        <f t="shared" si="9"/>
        <v>0</v>
      </c>
      <c r="AD29" s="555">
        <f t="shared" si="10"/>
        <v>0</v>
      </c>
      <c r="AE29" s="478">
        <f t="shared" si="11"/>
        <v>0</v>
      </c>
      <c r="AF29" s="478">
        <f t="shared" si="12"/>
        <v>0</v>
      </c>
      <c r="AG29" s="478">
        <f t="shared" si="13"/>
        <v>0</v>
      </c>
      <c r="AH29" s="479">
        <f t="shared" si="14"/>
        <v>0</v>
      </c>
      <c r="AI29" s="479">
        <f t="shared" si="15"/>
        <v>0</v>
      </c>
      <c r="AJ29" s="479">
        <f t="shared" si="16"/>
        <v>0</v>
      </c>
      <c r="AK29" s="413">
        <f t="shared" si="17"/>
        <v>0</v>
      </c>
      <c r="AL29" s="413">
        <f t="shared" si="18"/>
        <v>0</v>
      </c>
      <c r="AM29" s="413">
        <f t="shared" si="19"/>
        <v>0</v>
      </c>
      <c r="AN29" s="1124">
        <f t="shared" si="20"/>
        <v>0</v>
      </c>
      <c r="AO29" s="1138">
        <f t="shared" si="21"/>
        <v>0</v>
      </c>
      <c r="AP29" s="1155">
        <f t="shared" si="22"/>
        <v>0</v>
      </c>
      <c r="AS29" s="465"/>
      <c r="AU29" s="620"/>
    </row>
    <row r="30" spans="1:48" x14ac:dyDescent="0.2">
      <c r="A30" s="480"/>
      <c r="B30" s="481"/>
      <c r="C30" s="482"/>
      <c r="D30" s="483"/>
      <c r="E30" s="483"/>
      <c r="F30" s="484"/>
      <c r="G30" s="470">
        <f t="shared" si="0"/>
        <v>0</v>
      </c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2"/>
      <c r="S30" s="473">
        <f>IFERROR(IF(A30&lt;&gt;"GfB",(SUM(G30:J30,L30,P30)*12+(N30+O30))*(100+$J$12+$J$13)%+((K30+M30+Q30+R30*('B4_Allgemeine Angaben'!$L$53=1))*12),(SUM(G30:J30,L30,P30)*12+(N30+O30))*(100+$J$15+$J$13)%+((K30+M30+Q30+R30*('B4_Allgemeine Angaben'!$L$53=1))*12)),0)</f>
        <v>0</v>
      </c>
      <c r="T30" s="474">
        <f t="shared" si="1"/>
        <v>0</v>
      </c>
      <c r="U30" s="475"/>
      <c r="V30" s="553">
        <f t="shared" si="2"/>
        <v>0</v>
      </c>
      <c r="W30" s="476">
        <f t="shared" si="3"/>
        <v>0</v>
      </c>
      <c r="X30" s="476">
        <f t="shared" si="4"/>
        <v>0</v>
      </c>
      <c r="Y30" s="476">
        <f t="shared" si="5"/>
        <v>0</v>
      </c>
      <c r="Z30" s="554">
        <f t="shared" si="6"/>
        <v>0</v>
      </c>
      <c r="AA30" s="477">
        <f t="shared" si="7"/>
        <v>0</v>
      </c>
      <c r="AB30" s="477">
        <f t="shared" si="8"/>
        <v>0</v>
      </c>
      <c r="AC30" s="477">
        <f t="shared" si="9"/>
        <v>0</v>
      </c>
      <c r="AD30" s="555">
        <f t="shared" si="10"/>
        <v>0</v>
      </c>
      <c r="AE30" s="478">
        <f t="shared" si="11"/>
        <v>0</v>
      </c>
      <c r="AF30" s="478">
        <f t="shared" si="12"/>
        <v>0</v>
      </c>
      <c r="AG30" s="478">
        <f t="shared" si="13"/>
        <v>0</v>
      </c>
      <c r="AH30" s="479">
        <f t="shared" si="14"/>
        <v>0</v>
      </c>
      <c r="AI30" s="479">
        <f t="shared" si="15"/>
        <v>0</v>
      </c>
      <c r="AJ30" s="479">
        <f t="shared" si="16"/>
        <v>0</v>
      </c>
      <c r="AK30" s="413">
        <f t="shared" si="17"/>
        <v>0</v>
      </c>
      <c r="AL30" s="413">
        <f t="shared" si="18"/>
        <v>0</v>
      </c>
      <c r="AM30" s="413">
        <f t="shared" si="19"/>
        <v>0</v>
      </c>
      <c r="AN30" s="1124">
        <f t="shared" si="20"/>
        <v>0</v>
      </c>
      <c r="AO30" s="1138">
        <f t="shared" si="21"/>
        <v>0</v>
      </c>
      <c r="AP30" s="1155">
        <f t="shared" si="22"/>
        <v>0</v>
      </c>
      <c r="AS30" s="465"/>
    </row>
    <row r="31" spans="1:48" x14ac:dyDescent="0.2">
      <c r="A31" s="480"/>
      <c r="B31" s="481"/>
      <c r="C31" s="482"/>
      <c r="D31" s="483"/>
      <c r="E31" s="483"/>
      <c r="F31" s="484"/>
      <c r="G31" s="470">
        <f t="shared" si="0"/>
        <v>0</v>
      </c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2"/>
      <c r="S31" s="473">
        <f>IFERROR(IF(A31&lt;&gt;"GfB",(SUM(G31:J31,L31,P31)*12+(N31+O31))*(100+$J$12+$J$13)%+((K31+M31+Q31+R31*('B4_Allgemeine Angaben'!$L$53=1))*12),(SUM(G31:J31,L31,P31)*12+(N31+O31))*(100+$J$15+$J$13)%+((K31+M31+Q31+R31*('B4_Allgemeine Angaben'!$L$53=1))*12)),0)</f>
        <v>0</v>
      </c>
      <c r="T31" s="474">
        <f t="shared" si="1"/>
        <v>0</v>
      </c>
      <c r="U31" s="475"/>
      <c r="V31" s="553">
        <f t="shared" si="2"/>
        <v>0</v>
      </c>
      <c r="W31" s="476">
        <f t="shared" si="3"/>
        <v>0</v>
      </c>
      <c r="X31" s="476">
        <f t="shared" si="4"/>
        <v>0</v>
      </c>
      <c r="Y31" s="476">
        <f t="shared" si="5"/>
        <v>0</v>
      </c>
      <c r="Z31" s="554">
        <f t="shared" si="6"/>
        <v>0</v>
      </c>
      <c r="AA31" s="477">
        <f t="shared" si="7"/>
        <v>0</v>
      </c>
      <c r="AB31" s="477">
        <f t="shared" si="8"/>
        <v>0</v>
      </c>
      <c r="AC31" s="477">
        <f t="shared" si="9"/>
        <v>0</v>
      </c>
      <c r="AD31" s="555">
        <f t="shared" si="10"/>
        <v>0</v>
      </c>
      <c r="AE31" s="478">
        <f t="shared" si="11"/>
        <v>0</v>
      </c>
      <c r="AF31" s="478">
        <f t="shared" si="12"/>
        <v>0</v>
      </c>
      <c r="AG31" s="478">
        <f t="shared" si="13"/>
        <v>0</v>
      </c>
      <c r="AH31" s="479">
        <f t="shared" si="14"/>
        <v>0</v>
      </c>
      <c r="AI31" s="479">
        <f t="shared" si="15"/>
        <v>0</v>
      </c>
      <c r="AJ31" s="479">
        <f t="shared" si="16"/>
        <v>0</v>
      </c>
      <c r="AK31" s="413">
        <f t="shared" si="17"/>
        <v>0</v>
      </c>
      <c r="AL31" s="413">
        <f t="shared" si="18"/>
        <v>0</v>
      </c>
      <c r="AM31" s="413">
        <f t="shared" si="19"/>
        <v>0</v>
      </c>
      <c r="AN31" s="1124">
        <f t="shared" si="20"/>
        <v>0</v>
      </c>
      <c r="AO31" s="1138">
        <f t="shared" si="21"/>
        <v>0</v>
      </c>
      <c r="AP31" s="1155">
        <f t="shared" si="22"/>
        <v>0</v>
      </c>
      <c r="AS31" s="465"/>
    </row>
    <row r="32" spans="1:48" x14ac:dyDescent="0.2">
      <c r="A32" s="480"/>
      <c r="B32" s="481"/>
      <c r="C32" s="482"/>
      <c r="D32" s="483"/>
      <c r="E32" s="483"/>
      <c r="F32" s="484"/>
      <c r="G32" s="470">
        <f t="shared" si="0"/>
        <v>0</v>
      </c>
      <c r="H32" s="471"/>
      <c r="I32" s="471"/>
      <c r="J32" s="471"/>
      <c r="K32" s="471"/>
      <c r="L32" s="471"/>
      <c r="M32" s="471"/>
      <c r="N32" s="471"/>
      <c r="O32" s="471"/>
      <c r="P32" s="471"/>
      <c r="Q32" s="471"/>
      <c r="R32" s="472"/>
      <c r="S32" s="473">
        <f>IFERROR(IF(A32&lt;&gt;"GfB",(SUM(G32:J32,L32,P32)*12+(N32+O32))*(100+$J$12+$J$13)%+((K32+M32+Q32+R32*('B4_Allgemeine Angaben'!$L$53=1))*12),(SUM(G32:J32,L32,P32)*12+(N32+O32))*(100+$J$15+$J$13)%+((K32+M32+Q32+R32*('B4_Allgemeine Angaben'!$L$53=1))*12)),0)</f>
        <v>0</v>
      </c>
      <c r="T32" s="474">
        <f t="shared" si="1"/>
        <v>0</v>
      </c>
      <c r="U32" s="475"/>
      <c r="V32" s="553">
        <f t="shared" si="2"/>
        <v>0</v>
      </c>
      <c r="W32" s="476">
        <f t="shared" si="3"/>
        <v>0</v>
      </c>
      <c r="X32" s="476">
        <f t="shared" si="4"/>
        <v>0</v>
      </c>
      <c r="Y32" s="476">
        <f t="shared" si="5"/>
        <v>0</v>
      </c>
      <c r="Z32" s="554">
        <f t="shared" si="6"/>
        <v>0</v>
      </c>
      <c r="AA32" s="477">
        <f t="shared" si="7"/>
        <v>0</v>
      </c>
      <c r="AB32" s="477">
        <f t="shared" si="8"/>
        <v>0</v>
      </c>
      <c r="AC32" s="477">
        <f t="shared" si="9"/>
        <v>0</v>
      </c>
      <c r="AD32" s="555">
        <f t="shared" si="10"/>
        <v>0</v>
      </c>
      <c r="AE32" s="478">
        <f t="shared" si="11"/>
        <v>0</v>
      </c>
      <c r="AF32" s="478">
        <f t="shared" si="12"/>
        <v>0</v>
      </c>
      <c r="AG32" s="478">
        <f t="shared" si="13"/>
        <v>0</v>
      </c>
      <c r="AH32" s="479">
        <f t="shared" si="14"/>
        <v>0</v>
      </c>
      <c r="AI32" s="479">
        <f t="shared" si="15"/>
        <v>0</v>
      </c>
      <c r="AJ32" s="479">
        <f t="shared" si="16"/>
        <v>0</v>
      </c>
      <c r="AK32" s="413">
        <f t="shared" si="17"/>
        <v>0</v>
      </c>
      <c r="AL32" s="413">
        <f t="shared" si="18"/>
        <v>0</v>
      </c>
      <c r="AM32" s="413">
        <f t="shared" si="19"/>
        <v>0</v>
      </c>
      <c r="AN32" s="1124">
        <f t="shared" si="20"/>
        <v>0</v>
      </c>
      <c r="AO32" s="1138">
        <f t="shared" si="21"/>
        <v>0</v>
      </c>
      <c r="AP32" s="1155">
        <f t="shared" si="22"/>
        <v>0</v>
      </c>
      <c r="AS32" s="465"/>
    </row>
    <row r="33" spans="1:45" x14ac:dyDescent="0.2">
      <c r="A33" s="480"/>
      <c r="B33" s="481"/>
      <c r="C33" s="482"/>
      <c r="D33" s="483"/>
      <c r="E33" s="483"/>
      <c r="F33" s="484"/>
      <c r="G33" s="470">
        <f t="shared" si="0"/>
        <v>0</v>
      </c>
      <c r="H33" s="471"/>
      <c r="I33" s="471"/>
      <c r="J33" s="471"/>
      <c r="K33" s="471"/>
      <c r="L33" s="471"/>
      <c r="M33" s="471"/>
      <c r="N33" s="471"/>
      <c r="O33" s="471"/>
      <c r="P33" s="471"/>
      <c r="Q33" s="471"/>
      <c r="R33" s="472"/>
      <c r="S33" s="473">
        <f>IFERROR(IF(A33&lt;&gt;"GfB",(SUM(G33:J33,L33,P33)*12+(N33+O33))*(100+$J$12+$J$13)%+((K33+M33+Q33+R33*('B4_Allgemeine Angaben'!$L$53=1))*12),(SUM(G33:J33,L33,P33)*12+(N33+O33))*(100+$J$15+$J$13)%+((K33+M33+Q33+R33*('B4_Allgemeine Angaben'!$L$53=1))*12)),0)</f>
        <v>0</v>
      </c>
      <c r="T33" s="474">
        <f t="shared" si="1"/>
        <v>0</v>
      </c>
      <c r="U33" s="475"/>
      <c r="V33" s="553">
        <f t="shared" si="2"/>
        <v>0</v>
      </c>
      <c r="W33" s="476">
        <f t="shared" si="3"/>
        <v>0</v>
      </c>
      <c r="X33" s="476">
        <f t="shared" si="4"/>
        <v>0</v>
      </c>
      <c r="Y33" s="476">
        <f t="shared" si="5"/>
        <v>0</v>
      </c>
      <c r="Z33" s="554">
        <f t="shared" si="6"/>
        <v>0</v>
      </c>
      <c r="AA33" s="477">
        <f t="shared" si="7"/>
        <v>0</v>
      </c>
      <c r="AB33" s="477">
        <f t="shared" si="8"/>
        <v>0</v>
      </c>
      <c r="AC33" s="477">
        <f t="shared" si="9"/>
        <v>0</v>
      </c>
      <c r="AD33" s="555">
        <f t="shared" si="10"/>
        <v>0</v>
      </c>
      <c r="AE33" s="478">
        <f t="shared" si="11"/>
        <v>0</v>
      </c>
      <c r="AF33" s="478">
        <f t="shared" si="12"/>
        <v>0</v>
      </c>
      <c r="AG33" s="478">
        <f t="shared" si="13"/>
        <v>0</v>
      </c>
      <c r="AH33" s="479">
        <f t="shared" si="14"/>
        <v>0</v>
      </c>
      <c r="AI33" s="479">
        <f t="shared" si="15"/>
        <v>0</v>
      </c>
      <c r="AJ33" s="479">
        <f t="shared" si="16"/>
        <v>0</v>
      </c>
      <c r="AK33" s="413">
        <f t="shared" si="17"/>
        <v>0</v>
      </c>
      <c r="AL33" s="413">
        <f t="shared" si="18"/>
        <v>0</v>
      </c>
      <c r="AM33" s="413">
        <f t="shared" si="19"/>
        <v>0</v>
      </c>
      <c r="AN33" s="1124">
        <f t="shared" si="20"/>
        <v>0</v>
      </c>
      <c r="AO33" s="1138">
        <f t="shared" si="21"/>
        <v>0</v>
      </c>
      <c r="AP33" s="1155">
        <f t="shared" si="22"/>
        <v>0</v>
      </c>
      <c r="AS33" s="465"/>
    </row>
    <row r="34" spans="1:45" x14ac:dyDescent="0.2">
      <c r="A34" s="480"/>
      <c r="B34" s="481"/>
      <c r="C34" s="482"/>
      <c r="D34" s="483"/>
      <c r="E34" s="483"/>
      <c r="F34" s="484"/>
      <c r="G34" s="470">
        <f t="shared" si="0"/>
        <v>0</v>
      </c>
      <c r="H34" s="471"/>
      <c r="I34" s="471"/>
      <c r="J34" s="471"/>
      <c r="K34" s="471"/>
      <c r="L34" s="471"/>
      <c r="M34" s="471"/>
      <c r="N34" s="471"/>
      <c r="O34" s="471"/>
      <c r="P34" s="471"/>
      <c r="Q34" s="471"/>
      <c r="R34" s="472"/>
      <c r="S34" s="473">
        <f>IFERROR(IF(A34&lt;&gt;"GfB",(SUM(G34:J34,L34,P34)*12+(N34+O34))*(100+$J$12+$J$13)%+((K34+M34+Q34+R34*('B4_Allgemeine Angaben'!$L$53=1))*12),(SUM(G34:J34,L34,P34)*12+(N34+O34))*(100+$J$15+$J$13)%+((K34+M34+Q34+R34*('B4_Allgemeine Angaben'!$L$53=1))*12)),0)</f>
        <v>0</v>
      </c>
      <c r="T34" s="474">
        <f t="shared" si="1"/>
        <v>0</v>
      </c>
      <c r="U34" s="475"/>
      <c r="V34" s="553">
        <f t="shared" si="2"/>
        <v>0</v>
      </c>
      <c r="W34" s="476">
        <f t="shared" si="3"/>
        <v>0</v>
      </c>
      <c r="X34" s="476">
        <f t="shared" si="4"/>
        <v>0</v>
      </c>
      <c r="Y34" s="476">
        <f t="shared" si="5"/>
        <v>0</v>
      </c>
      <c r="Z34" s="554">
        <f t="shared" si="6"/>
        <v>0</v>
      </c>
      <c r="AA34" s="477">
        <f t="shared" si="7"/>
        <v>0</v>
      </c>
      <c r="AB34" s="477">
        <f t="shared" si="8"/>
        <v>0</v>
      </c>
      <c r="AC34" s="477">
        <f t="shared" si="9"/>
        <v>0</v>
      </c>
      <c r="AD34" s="555">
        <f t="shared" si="10"/>
        <v>0</v>
      </c>
      <c r="AE34" s="478">
        <f t="shared" si="11"/>
        <v>0</v>
      </c>
      <c r="AF34" s="478">
        <f t="shared" si="12"/>
        <v>0</v>
      </c>
      <c r="AG34" s="478">
        <f t="shared" si="13"/>
        <v>0</v>
      </c>
      <c r="AH34" s="479">
        <f t="shared" si="14"/>
        <v>0</v>
      </c>
      <c r="AI34" s="479">
        <f t="shared" si="15"/>
        <v>0</v>
      </c>
      <c r="AJ34" s="479">
        <f t="shared" si="16"/>
        <v>0</v>
      </c>
      <c r="AK34" s="413">
        <f t="shared" si="17"/>
        <v>0</v>
      </c>
      <c r="AL34" s="413">
        <f t="shared" si="18"/>
        <v>0</v>
      </c>
      <c r="AM34" s="413">
        <f t="shared" si="19"/>
        <v>0</v>
      </c>
      <c r="AN34" s="1124">
        <f t="shared" si="20"/>
        <v>0</v>
      </c>
      <c r="AO34" s="1138">
        <f t="shared" si="21"/>
        <v>0</v>
      </c>
      <c r="AP34" s="1155">
        <f t="shared" si="22"/>
        <v>0</v>
      </c>
      <c r="AS34" s="465"/>
    </row>
    <row r="35" spans="1:45" x14ac:dyDescent="0.2">
      <c r="A35" s="480"/>
      <c r="B35" s="481"/>
      <c r="C35" s="482"/>
      <c r="D35" s="483"/>
      <c r="E35" s="483"/>
      <c r="F35" s="484"/>
      <c r="G35" s="470">
        <f t="shared" si="0"/>
        <v>0</v>
      </c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2"/>
      <c r="S35" s="473">
        <f>IFERROR(IF(A35&lt;&gt;"GfB",(SUM(G35:J35,L35,P35)*12+(N35+O35))*(100+$J$12+$J$13)%+((K35+M35+Q35+R35*('B4_Allgemeine Angaben'!$L$53=1))*12),(SUM(G35:J35,L35,P35)*12+(N35+O35))*(100+$J$15+$J$13)%+((K35+M35+Q35+R35*('B4_Allgemeine Angaben'!$L$53=1))*12)),0)</f>
        <v>0</v>
      </c>
      <c r="T35" s="474">
        <f t="shared" si="1"/>
        <v>0</v>
      </c>
      <c r="U35" s="475"/>
      <c r="V35" s="553">
        <f t="shared" si="2"/>
        <v>0</v>
      </c>
      <c r="W35" s="476">
        <f t="shared" si="3"/>
        <v>0</v>
      </c>
      <c r="X35" s="476">
        <f t="shared" si="4"/>
        <v>0</v>
      </c>
      <c r="Y35" s="476">
        <f t="shared" si="5"/>
        <v>0</v>
      </c>
      <c r="Z35" s="554">
        <f t="shared" si="6"/>
        <v>0</v>
      </c>
      <c r="AA35" s="477">
        <f t="shared" si="7"/>
        <v>0</v>
      </c>
      <c r="AB35" s="477">
        <f t="shared" si="8"/>
        <v>0</v>
      </c>
      <c r="AC35" s="477">
        <f t="shared" si="9"/>
        <v>0</v>
      </c>
      <c r="AD35" s="555">
        <f t="shared" si="10"/>
        <v>0</v>
      </c>
      <c r="AE35" s="478">
        <f t="shared" si="11"/>
        <v>0</v>
      </c>
      <c r="AF35" s="478">
        <f t="shared" si="12"/>
        <v>0</v>
      </c>
      <c r="AG35" s="478">
        <f t="shared" si="13"/>
        <v>0</v>
      </c>
      <c r="AH35" s="479">
        <f t="shared" si="14"/>
        <v>0</v>
      </c>
      <c r="AI35" s="479">
        <f t="shared" si="15"/>
        <v>0</v>
      </c>
      <c r="AJ35" s="479">
        <f t="shared" si="16"/>
        <v>0</v>
      </c>
      <c r="AK35" s="413">
        <f t="shared" si="17"/>
        <v>0</v>
      </c>
      <c r="AL35" s="413">
        <f t="shared" si="18"/>
        <v>0</v>
      </c>
      <c r="AM35" s="413">
        <f t="shared" si="19"/>
        <v>0</v>
      </c>
      <c r="AN35" s="1124">
        <f t="shared" si="20"/>
        <v>0</v>
      </c>
      <c r="AO35" s="1138">
        <f t="shared" si="21"/>
        <v>0</v>
      </c>
      <c r="AP35" s="1155">
        <f t="shared" si="22"/>
        <v>0</v>
      </c>
      <c r="AS35" s="465"/>
    </row>
    <row r="36" spans="1:45" x14ac:dyDescent="0.2">
      <c r="A36" s="480"/>
      <c r="B36" s="481"/>
      <c r="C36" s="482"/>
      <c r="D36" s="483"/>
      <c r="E36" s="483"/>
      <c r="F36" s="484"/>
      <c r="G36" s="470">
        <f t="shared" si="0"/>
        <v>0</v>
      </c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2"/>
      <c r="S36" s="473">
        <f>IFERROR(IF(A36&lt;&gt;"GfB",(SUM(G36:J36,L36,P36)*12+(N36+O36))*(100+$J$12+$J$13)%+((K36+M36+Q36+R36*('B4_Allgemeine Angaben'!$L$53=1))*12),(SUM(G36:J36,L36,P36)*12+(N36+O36))*(100+$J$15+$J$13)%+((K36+M36+Q36+R36*('B4_Allgemeine Angaben'!$L$53=1))*12)),0)</f>
        <v>0</v>
      </c>
      <c r="T36" s="474">
        <f t="shared" si="1"/>
        <v>0</v>
      </c>
      <c r="U36" s="475"/>
      <c r="V36" s="553">
        <f t="shared" si="2"/>
        <v>0</v>
      </c>
      <c r="W36" s="476">
        <f t="shared" si="3"/>
        <v>0</v>
      </c>
      <c r="X36" s="476">
        <f t="shared" si="4"/>
        <v>0</v>
      </c>
      <c r="Y36" s="476">
        <f t="shared" si="5"/>
        <v>0</v>
      </c>
      <c r="Z36" s="554">
        <f t="shared" si="6"/>
        <v>0</v>
      </c>
      <c r="AA36" s="477">
        <f t="shared" si="7"/>
        <v>0</v>
      </c>
      <c r="AB36" s="477">
        <f t="shared" si="8"/>
        <v>0</v>
      </c>
      <c r="AC36" s="477">
        <f t="shared" si="9"/>
        <v>0</v>
      </c>
      <c r="AD36" s="555">
        <f t="shared" si="10"/>
        <v>0</v>
      </c>
      <c r="AE36" s="478">
        <f t="shared" si="11"/>
        <v>0</v>
      </c>
      <c r="AF36" s="478">
        <f t="shared" si="12"/>
        <v>0</v>
      </c>
      <c r="AG36" s="478">
        <f t="shared" si="13"/>
        <v>0</v>
      </c>
      <c r="AH36" s="479">
        <f t="shared" si="14"/>
        <v>0</v>
      </c>
      <c r="AI36" s="479">
        <f t="shared" si="15"/>
        <v>0</v>
      </c>
      <c r="AJ36" s="479">
        <f t="shared" si="16"/>
        <v>0</v>
      </c>
      <c r="AK36" s="413">
        <f t="shared" si="17"/>
        <v>0</v>
      </c>
      <c r="AL36" s="413">
        <f t="shared" si="18"/>
        <v>0</v>
      </c>
      <c r="AM36" s="413">
        <f t="shared" si="19"/>
        <v>0</v>
      </c>
      <c r="AN36" s="1124">
        <f t="shared" si="20"/>
        <v>0</v>
      </c>
      <c r="AO36" s="1138">
        <f t="shared" si="21"/>
        <v>0</v>
      </c>
      <c r="AP36" s="1155">
        <f t="shared" si="22"/>
        <v>0</v>
      </c>
      <c r="AS36" s="465"/>
    </row>
    <row r="37" spans="1:45" x14ac:dyDescent="0.2">
      <c r="A37" s="480"/>
      <c r="B37" s="481"/>
      <c r="C37" s="482"/>
      <c r="D37" s="483"/>
      <c r="E37" s="483"/>
      <c r="F37" s="484"/>
      <c r="G37" s="470">
        <f t="shared" si="0"/>
        <v>0</v>
      </c>
      <c r="H37" s="471"/>
      <c r="I37" s="471"/>
      <c r="J37" s="471"/>
      <c r="K37" s="471"/>
      <c r="L37" s="471"/>
      <c r="M37" s="471"/>
      <c r="N37" s="471"/>
      <c r="O37" s="471"/>
      <c r="P37" s="471"/>
      <c r="Q37" s="471"/>
      <c r="R37" s="472"/>
      <c r="S37" s="473">
        <f>IFERROR(IF(A37&lt;&gt;"GfB",(SUM(G37:J37,L37,P37)*12+(N37+O37))*(100+$J$12+$J$13)%+((K37+M37+Q37+R37*('B4_Allgemeine Angaben'!$L$53=1))*12),(SUM(G37:J37,L37,P37)*12+(N37+O37))*(100+$J$15+$J$13)%+((K37+M37+Q37+R37*('B4_Allgemeine Angaben'!$L$53=1))*12)),0)</f>
        <v>0</v>
      </c>
      <c r="T37" s="474">
        <f t="shared" si="1"/>
        <v>0</v>
      </c>
      <c r="U37" s="475"/>
      <c r="V37" s="553">
        <f t="shared" si="2"/>
        <v>0</v>
      </c>
      <c r="W37" s="476">
        <f t="shared" si="3"/>
        <v>0</v>
      </c>
      <c r="X37" s="476">
        <f t="shared" si="4"/>
        <v>0</v>
      </c>
      <c r="Y37" s="476">
        <f t="shared" si="5"/>
        <v>0</v>
      </c>
      <c r="Z37" s="554">
        <f t="shared" si="6"/>
        <v>0</v>
      </c>
      <c r="AA37" s="477">
        <f t="shared" si="7"/>
        <v>0</v>
      </c>
      <c r="AB37" s="477">
        <f t="shared" si="8"/>
        <v>0</v>
      </c>
      <c r="AC37" s="477">
        <f t="shared" si="9"/>
        <v>0</v>
      </c>
      <c r="AD37" s="555">
        <f t="shared" si="10"/>
        <v>0</v>
      </c>
      <c r="AE37" s="478">
        <f t="shared" si="11"/>
        <v>0</v>
      </c>
      <c r="AF37" s="478">
        <f t="shared" si="12"/>
        <v>0</v>
      </c>
      <c r="AG37" s="478">
        <f t="shared" si="13"/>
        <v>0</v>
      </c>
      <c r="AH37" s="479">
        <f t="shared" si="14"/>
        <v>0</v>
      </c>
      <c r="AI37" s="479">
        <f t="shared" si="15"/>
        <v>0</v>
      </c>
      <c r="AJ37" s="479">
        <f t="shared" si="16"/>
        <v>0</v>
      </c>
      <c r="AK37" s="413">
        <f t="shared" si="17"/>
        <v>0</v>
      </c>
      <c r="AL37" s="413">
        <f t="shared" si="18"/>
        <v>0</v>
      </c>
      <c r="AM37" s="413">
        <f t="shared" si="19"/>
        <v>0</v>
      </c>
      <c r="AN37" s="1124">
        <f t="shared" si="20"/>
        <v>0</v>
      </c>
      <c r="AO37" s="1138">
        <f t="shared" si="21"/>
        <v>0</v>
      </c>
      <c r="AP37" s="1155">
        <f t="shared" si="22"/>
        <v>0</v>
      </c>
      <c r="AS37" s="465"/>
    </row>
    <row r="38" spans="1:45" x14ac:dyDescent="0.2">
      <c r="A38" s="480"/>
      <c r="B38" s="481"/>
      <c r="C38" s="482"/>
      <c r="D38" s="483"/>
      <c r="E38" s="483"/>
      <c r="F38" s="484"/>
      <c r="G38" s="470">
        <f t="shared" si="0"/>
        <v>0</v>
      </c>
      <c r="H38" s="471"/>
      <c r="I38" s="471"/>
      <c r="J38" s="471"/>
      <c r="K38" s="471"/>
      <c r="L38" s="471"/>
      <c r="M38" s="471"/>
      <c r="N38" s="471"/>
      <c r="O38" s="471"/>
      <c r="P38" s="471"/>
      <c r="Q38" s="471"/>
      <c r="R38" s="472"/>
      <c r="S38" s="473">
        <f>IFERROR(IF(A38&lt;&gt;"GfB",(SUM(G38:J38,L38,P38)*12+(N38+O38))*(100+$J$12+$J$13)%+((K38+M38+Q38+R38*('B4_Allgemeine Angaben'!$L$53=1))*12),(SUM(G38:J38,L38,P38)*12+(N38+O38))*(100+$J$15+$J$13)%+((K38+M38+Q38+R38*('B4_Allgemeine Angaben'!$L$53=1))*12)),0)</f>
        <v>0</v>
      </c>
      <c r="T38" s="474">
        <f t="shared" si="1"/>
        <v>0</v>
      </c>
      <c r="U38" s="475"/>
      <c r="V38" s="553">
        <f t="shared" si="2"/>
        <v>0</v>
      </c>
      <c r="W38" s="476">
        <f t="shared" si="3"/>
        <v>0</v>
      </c>
      <c r="X38" s="476">
        <f t="shared" si="4"/>
        <v>0</v>
      </c>
      <c r="Y38" s="476">
        <f t="shared" si="5"/>
        <v>0</v>
      </c>
      <c r="Z38" s="554">
        <f t="shared" si="6"/>
        <v>0</v>
      </c>
      <c r="AA38" s="477">
        <f t="shared" si="7"/>
        <v>0</v>
      </c>
      <c r="AB38" s="477">
        <f t="shared" si="8"/>
        <v>0</v>
      </c>
      <c r="AC38" s="477">
        <f t="shared" si="9"/>
        <v>0</v>
      </c>
      <c r="AD38" s="555">
        <f t="shared" si="10"/>
        <v>0</v>
      </c>
      <c r="AE38" s="478">
        <f t="shared" si="11"/>
        <v>0</v>
      </c>
      <c r="AF38" s="478">
        <f t="shared" si="12"/>
        <v>0</v>
      </c>
      <c r="AG38" s="478">
        <f t="shared" si="13"/>
        <v>0</v>
      </c>
      <c r="AH38" s="479">
        <f t="shared" si="14"/>
        <v>0</v>
      </c>
      <c r="AI38" s="479">
        <f t="shared" si="15"/>
        <v>0</v>
      </c>
      <c r="AJ38" s="479">
        <f t="shared" si="16"/>
        <v>0</v>
      </c>
      <c r="AK38" s="413">
        <f t="shared" si="17"/>
        <v>0</v>
      </c>
      <c r="AL38" s="413">
        <f t="shared" si="18"/>
        <v>0</v>
      </c>
      <c r="AM38" s="413">
        <f t="shared" si="19"/>
        <v>0</v>
      </c>
      <c r="AN38" s="1124">
        <f t="shared" si="20"/>
        <v>0</v>
      </c>
      <c r="AO38" s="1138">
        <f t="shared" si="21"/>
        <v>0</v>
      </c>
      <c r="AP38" s="1155">
        <f t="shared" si="22"/>
        <v>0</v>
      </c>
      <c r="AS38" s="465"/>
    </row>
    <row r="39" spans="1:45" x14ac:dyDescent="0.2">
      <c r="A39" s="480"/>
      <c r="B39" s="481"/>
      <c r="C39" s="482"/>
      <c r="D39" s="483"/>
      <c r="E39" s="483"/>
      <c r="F39" s="484"/>
      <c r="G39" s="470">
        <f t="shared" si="0"/>
        <v>0</v>
      </c>
      <c r="H39" s="471"/>
      <c r="I39" s="471"/>
      <c r="J39" s="471"/>
      <c r="K39" s="471"/>
      <c r="L39" s="471"/>
      <c r="M39" s="471"/>
      <c r="N39" s="471"/>
      <c r="O39" s="471"/>
      <c r="P39" s="471"/>
      <c r="Q39" s="471"/>
      <c r="R39" s="472"/>
      <c r="S39" s="473">
        <f>IFERROR(IF(A39&lt;&gt;"GfB",(SUM(G39:J39,L39,P39)*12+(N39+O39))*(100+$J$12+$J$13)%+((K39+M39+Q39+R39*('B4_Allgemeine Angaben'!$L$53=1))*12),(SUM(G39:J39,L39,P39)*12+(N39+O39))*(100+$J$15+$J$13)%+((K39+M39+Q39+R39*('B4_Allgemeine Angaben'!$L$53=1))*12)),0)</f>
        <v>0</v>
      </c>
      <c r="T39" s="474">
        <f t="shared" si="1"/>
        <v>0</v>
      </c>
      <c r="U39" s="475"/>
      <c r="V39" s="553">
        <f t="shared" si="2"/>
        <v>0</v>
      </c>
      <c r="W39" s="476">
        <f t="shared" si="3"/>
        <v>0</v>
      </c>
      <c r="X39" s="476">
        <f t="shared" si="4"/>
        <v>0</v>
      </c>
      <c r="Y39" s="476">
        <f t="shared" si="5"/>
        <v>0</v>
      </c>
      <c r="Z39" s="554">
        <f t="shared" si="6"/>
        <v>0</v>
      </c>
      <c r="AA39" s="477">
        <f t="shared" si="7"/>
        <v>0</v>
      </c>
      <c r="AB39" s="477">
        <f t="shared" si="8"/>
        <v>0</v>
      </c>
      <c r="AC39" s="477">
        <f t="shared" si="9"/>
        <v>0</v>
      </c>
      <c r="AD39" s="555">
        <f t="shared" si="10"/>
        <v>0</v>
      </c>
      <c r="AE39" s="478">
        <f t="shared" si="11"/>
        <v>0</v>
      </c>
      <c r="AF39" s="478">
        <f t="shared" si="12"/>
        <v>0</v>
      </c>
      <c r="AG39" s="478">
        <f t="shared" si="13"/>
        <v>0</v>
      </c>
      <c r="AH39" s="479">
        <f t="shared" si="14"/>
        <v>0</v>
      </c>
      <c r="AI39" s="479">
        <f t="shared" si="15"/>
        <v>0</v>
      </c>
      <c r="AJ39" s="479">
        <f t="shared" si="16"/>
        <v>0</v>
      </c>
      <c r="AK39" s="413">
        <f t="shared" si="17"/>
        <v>0</v>
      </c>
      <c r="AL39" s="413">
        <f t="shared" si="18"/>
        <v>0</v>
      </c>
      <c r="AM39" s="413">
        <f t="shared" si="19"/>
        <v>0</v>
      </c>
      <c r="AN39" s="1124">
        <f t="shared" si="20"/>
        <v>0</v>
      </c>
      <c r="AO39" s="1138">
        <f t="shared" si="21"/>
        <v>0</v>
      </c>
      <c r="AP39" s="1155">
        <f t="shared" si="22"/>
        <v>0</v>
      </c>
      <c r="AS39" s="465"/>
    </row>
    <row r="40" spans="1:45" x14ac:dyDescent="0.2">
      <c r="A40" s="480"/>
      <c r="B40" s="481"/>
      <c r="C40" s="482"/>
      <c r="D40" s="483"/>
      <c r="E40" s="483"/>
      <c r="F40" s="484"/>
      <c r="G40" s="470">
        <f t="shared" si="0"/>
        <v>0</v>
      </c>
      <c r="H40" s="471"/>
      <c r="I40" s="471"/>
      <c r="J40" s="471"/>
      <c r="K40" s="471"/>
      <c r="L40" s="471"/>
      <c r="M40" s="471"/>
      <c r="N40" s="471"/>
      <c r="O40" s="471"/>
      <c r="P40" s="471"/>
      <c r="Q40" s="471"/>
      <c r="R40" s="472"/>
      <c r="S40" s="473">
        <f>IFERROR(IF(A40&lt;&gt;"GfB",(SUM(G40:J40,L40,P40)*12+(N40+O40))*(100+$J$12+$J$13)%+((K40+M40+Q40+R40*('B4_Allgemeine Angaben'!$L$53=1))*12),(SUM(G40:J40,L40,P40)*12+(N40+O40))*(100+$J$15+$J$13)%+((K40+M40+Q40+R40*('B4_Allgemeine Angaben'!$L$53=1))*12)),0)</f>
        <v>0</v>
      </c>
      <c r="T40" s="474">
        <f t="shared" si="1"/>
        <v>0</v>
      </c>
      <c r="U40" s="475"/>
      <c r="V40" s="553">
        <f t="shared" si="2"/>
        <v>0</v>
      </c>
      <c r="W40" s="476">
        <f t="shared" si="3"/>
        <v>0</v>
      </c>
      <c r="X40" s="476">
        <f t="shared" si="4"/>
        <v>0</v>
      </c>
      <c r="Y40" s="476">
        <f t="shared" si="5"/>
        <v>0</v>
      </c>
      <c r="Z40" s="554">
        <f t="shared" si="6"/>
        <v>0</v>
      </c>
      <c r="AA40" s="477">
        <f t="shared" si="7"/>
        <v>0</v>
      </c>
      <c r="AB40" s="477">
        <f t="shared" si="8"/>
        <v>0</v>
      </c>
      <c r="AC40" s="477">
        <f t="shared" si="9"/>
        <v>0</v>
      </c>
      <c r="AD40" s="555">
        <f t="shared" si="10"/>
        <v>0</v>
      </c>
      <c r="AE40" s="478">
        <f t="shared" si="11"/>
        <v>0</v>
      </c>
      <c r="AF40" s="478">
        <f t="shared" si="12"/>
        <v>0</v>
      </c>
      <c r="AG40" s="478">
        <f t="shared" si="13"/>
        <v>0</v>
      </c>
      <c r="AH40" s="479">
        <f t="shared" si="14"/>
        <v>0</v>
      </c>
      <c r="AI40" s="479">
        <f t="shared" si="15"/>
        <v>0</v>
      </c>
      <c r="AJ40" s="479">
        <f t="shared" si="16"/>
        <v>0</v>
      </c>
      <c r="AK40" s="413">
        <f t="shared" si="17"/>
        <v>0</v>
      </c>
      <c r="AL40" s="413">
        <f t="shared" si="18"/>
        <v>0</v>
      </c>
      <c r="AM40" s="413">
        <f t="shared" si="19"/>
        <v>0</v>
      </c>
      <c r="AN40" s="1124">
        <f t="shared" si="20"/>
        <v>0</v>
      </c>
      <c r="AO40" s="1138">
        <f t="shared" si="21"/>
        <v>0</v>
      </c>
      <c r="AP40" s="1155">
        <f t="shared" si="22"/>
        <v>0</v>
      </c>
      <c r="AS40" s="465"/>
    </row>
    <row r="41" spans="1:45" x14ac:dyDescent="0.2">
      <c r="A41" s="480"/>
      <c r="B41" s="481"/>
      <c r="C41" s="482"/>
      <c r="D41" s="483"/>
      <c r="E41" s="483"/>
      <c r="F41" s="484"/>
      <c r="G41" s="470">
        <f t="shared" si="0"/>
        <v>0</v>
      </c>
      <c r="H41" s="471"/>
      <c r="I41" s="471"/>
      <c r="J41" s="471"/>
      <c r="K41" s="471"/>
      <c r="L41" s="471"/>
      <c r="M41" s="471"/>
      <c r="N41" s="471"/>
      <c r="O41" s="471"/>
      <c r="P41" s="471"/>
      <c r="Q41" s="471"/>
      <c r="R41" s="472"/>
      <c r="S41" s="473">
        <f>IFERROR(IF(A41&lt;&gt;"GfB",(SUM(G41:J41,L41,P41)*12+(N41+O41))*(100+$J$12+$J$13)%+((K41+M41+Q41+R41*('B4_Allgemeine Angaben'!$L$53=1))*12),(SUM(G41:J41,L41,P41)*12+(N41+O41))*(100+$J$15+$J$13)%+((K41+M41+Q41+R41*('B4_Allgemeine Angaben'!$L$53=1))*12)),0)</f>
        <v>0</v>
      </c>
      <c r="T41" s="474">
        <f t="shared" si="1"/>
        <v>0</v>
      </c>
      <c r="U41" s="475"/>
      <c r="V41" s="553">
        <f t="shared" si="2"/>
        <v>0</v>
      </c>
      <c r="W41" s="476">
        <f t="shared" si="3"/>
        <v>0</v>
      </c>
      <c r="X41" s="476">
        <f t="shared" si="4"/>
        <v>0</v>
      </c>
      <c r="Y41" s="476">
        <f t="shared" si="5"/>
        <v>0</v>
      </c>
      <c r="Z41" s="554">
        <f t="shared" si="6"/>
        <v>0</v>
      </c>
      <c r="AA41" s="477">
        <f t="shared" si="7"/>
        <v>0</v>
      </c>
      <c r="AB41" s="477">
        <f t="shared" si="8"/>
        <v>0</v>
      </c>
      <c r="AC41" s="477">
        <f t="shared" si="9"/>
        <v>0</v>
      </c>
      <c r="AD41" s="555">
        <f t="shared" si="10"/>
        <v>0</v>
      </c>
      <c r="AE41" s="478">
        <f t="shared" si="11"/>
        <v>0</v>
      </c>
      <c r="AF41" s="478">
        <f t="shared" si="12"/>
        <v>0</v>
      </c>
      <c r="AG41" s="478">
        <f t="shared" si="13"/>
        <v>0</v>
      </c>
      <c r="AH41" s="479">
        <f t="shared" si="14"/>
        <v>0</v>
      </c>
      <c r="AI41" s="479">
        <f t="shared" si="15"/>
        <v>0</v>
      </c>
      <c r="AJ41" s="479">
        <f t="shared" si="16"/>
        <v>0</v>
      </c>
      <c r="AK41" s="413">
        <f t="shared" si="17"/>
        <v>0</v>
      </c>
      <c r="AL41" s="413">
        <f t="shared" si="18"/>
        <v>0</v>
      </c>
      <c r="AM41" s="413">
        <f t="shared" si="19"/>
        <v>0</v>
      </c>
      <c r="AN41" s="1124">
        <f t="shared" si="20"/>
        <v>0</v>
      </c>
      <c r="AO41" s="1138">
        <f t="shared" si="21"/>
        <v>0</v>
      </c>
      <c r="AP41" s="1155">
        <f t="shared" si="22"/>
        <v>0</v>
      </c>
      <c r="AS41" s="465"/>
    </row>
    <row r="42" spans="1:45" x14ac:dyDescent="0.2">
      <c r="A42" s="480"/>
      <c r="B42" s="481"/>
      <c r="C42" s="482"/>
      <c r="D42" s="483"/>
      <c r="E42" s="483"/>
      <c r="F42" s="484"/>
      <c r="G42" s="470">
        <f t="shared" si="0"/>
        <v>0</v>
      </c>
      <c r="H42" s="471"/>
      <c r="I42" s="471"/>
      <c r="J42" s="471"/>
      <c r="K42" s="471"/>
      <c r="L42" s="471"/>
      <c r="M42" s="471"/>
      <c r="N42" s="471"/>
      <c r="O42" s="471"/>
      <c r="P42" s="471"/>
      <c r="Q42" s="471"/>
      <c r="R42" s="472"/>
      <c r="S42" s="473">
        <f>IFERROR(IF(A42&lt;&gt;"GfB",(SUM(G42:J42,L42,P42)*12+(N42+O42))*(100+$J$12+$J$13)%+((K42+M42+Q42+R42*('B4_Allgemeine Angaben'!$L$53=1))*12),(SUM(G42:J42,L42,P42)*12+(N42+O42))*(100+$J$15+$J$13)%+((K42+M42+Q42+R42*('B4_Allgemeine Angaben'!$L$53=1))*12)),0)</f>
        <v>0</v>
      </c>
      <c r="T42" s="474">
        <f t="shared" si="1"/>
        <v>0</v>
      </c>
      <c r="U42" s="475"/>
      <c r="V42" s="553">
        <f t="shared" si="2"/>
        <v>0</v>
      </c>
      <c r="W42" s="476">
        <f t="shared" si="3"/>
        <v>0</v>
      </c>
      <c r="X42" s="476">
        <f t="shared" si="4"/>
        <v>0</v>
      </c>
      <c r="Y42" s="476">
        <f t="shared" si="5"/>
        <v>0</v>
      </c>
      <c r="Z42" s="554">
        <f t="shared" si="6"/>
        <v>0</v>
      </c>
      <c r="AA42" s="477">
        <f t="shared" si="7"/>
        <v>0</v>
      </c>
      <c r="AB42" s="477">
        <f t="shared" si="8"/>
        <v>0</v>
      </c>
      <c r="AC42" s="477">
        <f t="shared" si="9"/>
        <v>0</v>
      </c>
      <c r="AD42" s="555">
        <f t="shared" si="10"/>
        <v>0</v>
      </c>
      <c r="AE42" s="478">
        <f t="shared" si="11"/>
        <v>0</v>
      </c>
      <c r="AF42" s="478">
        <f t="shared" si="12"/>
        <v>0</v>
      </c>
      <c r="AG42" s="478">
        <f t="shared" si="13"/>
        <v>0</v>
      </c>
      <c r="AH42" s="479">
        <f t="shared" si="14"/>
        <v>0</v>
      </c>
      <c r="AI42" s="479">
        <f t="shared" si="15"/>
        <v>0</v>
      </c>
      <c r="AJ42" s="479">
        <f t="shared" si="16"/>
        <v>0</v>
      </c>
      <c r="AK42" s="413">
        <f t="shared" si="17"/>
        <v>0</v>
      </c>
      <c r="AL42" s="413">
        <f t="shared" si="18"/>
        <v>0</v>
      </c>
      <c r="AM42" s="413">
        <f t="shared" si="19"/>
        <v>0</v>
      </c>
      <c r="AN42" s="1124">
        <f t="shared" si="20"/>
        <v>0</v>
      </c>
      <c r="AO42" s="1138">
        <f t="shared" si="21"/>
        <v>0</v>
      </c>
      <c r="AP42" s="1155">
        <f t="shared" si="22"/>
        <v>0</v>
      </c>
      <c r="AS42" s="465"/>
    </row>
    <row r="43" spans="1:45" x14ac:dyDescent="0.2">
      <c r="A43" s="480"/>
      <c r="B43" s="481"/>
      <c r="C43" s="482"/>
      <c r="D43" s="483"/>
      <c r="E43" s="483"/>
      <c r="F43" s="484"/>
      <c r="G43" s="470">
        <f t="shared" si="0"/>
        <v>0</v>
      </c>
      <c r="H43" s="471"/>
      <c r="I43" s="471"/>
      <c r="J43" s="471"/>
      <c r="K43" s="471"/>
      <c r="L43" s="471"/>
      <c r="M43" s="471"/>
      <c r="N43" s="471"/>
      <c r="O43" s="471"/>
      <c r="P43" s="471"/>
      <c r="Q43" s="471"/>
      <c r="R43" s="472"/>
      <c r="S43" s="473">
        <f>IFERROR(IF(A43&lt;&gt;"GfB",(SUM(G43:J43,L43,P43)*12+(N43+O43))*(100+$J$12+$J$13)%+((K43+M43+Q43+R43*('B4_Allgemeine Angaben'!$L$53=1))*12),(SUM(G43:J43,L43,P43)*12+(N43+O43))*(100+$J$15+$J$13)%+((K43+M43+Q43+R43*('B4_Allgemeine Angaben'!$L$53=1))*12)),0)</f>
        <v>0</v>
      </c>
      <c r="T43" s="474">
        <f t="shared" si="1"/>
        <v>0</v>
      </c>
      <c r="U43" s="475"/>
      <c r="V43" s="553">
        <f t="shared" si="2"/>
        <v>0</v>
      </c>
      <c r="W43" s="476">
        <f t="shared" si="3"/>
        <v>0</v>
      </c>
      <c r="X43" s="476">
        <f t="shared" si="4"/>
        <v>0</v>
      </c>
      <c r="Y43" s="476">
        <f t="shared" si="5"/>
        <v>0</v>
      </c>
      <c r="Z43" s="554">
        <f t="shared" si="6"/>
        <v>0</v>
      </c>
      <c r="AA43" s="477">
        <f t="shared" si="7"/>
        <v>0</v>
      </c>
      <c r="AB43" s="477">
        <f t="shared" si="8"/>
        <v>0</v>
      </c>
      <c r="AC43" s="477">
        <f t="shared" si="9"/>
        <v>0</v>
      </c>
      <c r="AD43" s="555">
        <f t="shared" si="10"/>
        <v>0</v>
      </c>
      <c r="AE43" s="478">
        <f t="shared" si="11"/>
        <v>0</v>
      </c>
      <c r="AF43" s="478">
        <f t="shared" si="12"/>
        <v>0</v>
      </c>
      <c r="AG43" s="478">
        <f t="shared" si="13"/>
        <v>0</v>
      </c>
      <c r="AH43" s="479">
        <f t="shared" si="14"/>
        <v>0</v>
      </c>
      <c r="AI43" s="479">
        <f t="shared" si="15"/>
        <v>0</v>
      </c>
      <c r="AJ43" s="479">
        <f t="shared" si="16"/>
        <v>0</v>
      </c>
      <c r="AK43" s="413">
        <f t="shared" si="17"/>
        <v>0</v>
      </c>
      <c r="AL43" s="413">
        <f t="shared" si="18"/>
        <v>0</v>
      </c>
      <c r="AM43" s="413">
        <f t="shared" si="19"/>
        <v>0</v>
      </c>
      <c r="AN43" s="1124">
        <f t="shared" si="20"/>
        <v>0</v>
      </c>
      <c r="AO43" s="1138">
        <f t="shared" si="21"/>
        <v>0</v>
      </c>
      <c r="AP43" s="1155">
        <f t="shared" si="22"/>
        <v>0</v>
      </c>
      <c r="AS43" s="465"/>
    </row>
    <row r="44" spans="1:45" x14ac:dyDescent="0.2">
      <c r="A44" s="480"/>
      <c r="B44" s="481"/>
      <c r="C44" s="482"/>
      <c r="D44" s="483"/>
      <c r="E44" s="483"/>
      <c r="F44" s="484"/>
      <c r="G44" s="470">
        <f t="shared" si="0"/>
        <v>0</v>
      </c>
      <c r="H44" s="471"/>
      <c r="I44" s="471"/>
      <c r="J44" s="471"/>
      <c r="K44" s="471"/>
      <c r="L44" s="471"/>
      <c r="M44" s="471"/>
      <c r="N44" s="471"/>
      <c r="O44" s="471"/>
      <c r="P44" s="471"/>
      <c r="Q44" s="471"/>
      <c r="R44" s="472"/>
      <c r="S44" s="473">
        <f>IFERROR(IF(A44&lt;&gt;"GfB",(SUM(G44:J44,L44,P44)*12+(N44+O44))*(100+$J$12+$J$13)%+((K44+M44+Q44+R44*('B4_Allgemeine Angaben'!$L$53=1))*12),(SUM(G44:J44,L44,P44)*12+(N44+O44))*(100+$J$15+$J$13)%+((K44+M44+Q44+R44*('B4_Allgemeine Angaben'!$L$53=1))*12)),0)</f>
        <v>0</v>
      </c>
      <c r="T44" s="474">
        <f t="shared" si="1"/>
        <v>0</v>
      </c>
      <c r="U44" s="475"/>
      <c r="V44" s="553">
        <f t="shared" si="2"/>
        <v>0</v>
      </c>
      <c r="W44" s="476">
        <f t="shared" si="3"/>
        <v>0</v>
      </c>
      <c r="X44" s="476">
        <f t="shared" si="4"/>
        <v>0</v>
      </c>
      <c r="Y44" s="476">
        <f t="shared" si="5"/>
        <v>0</v>
      </c>
      <c r="Z44" s="554">
        <f t="shared" si="6"/>
        <v>0</v>
      </c>
      <c r="AA44" s="477">
        <f t="shared" si="7"/>
        <v>0</v>
      </c>
      <c r="AB44" s="477">
        <f t="shared" si="8"/>
        <v>0</v>
      </c>
      <c r="AC44" s="477">
        <f t="shared" si="9"/>
        <v>0</v>
      </c>
      <c r="AD44" s="555">
        <f t="shared" si="10"/>
        <v>0</v>
      </c>
      <c r="AE44" s="478">
        <f t="shared" si="11"/>
        <v>0</v>
      </c>
      <c r="AF44" s="478">
        <f t="shared" si="12"/>
        <v>0</v>
      </c>
      <c r="AG44" s="478">
        <f t="shared" si="13"/>
        <v>0</v>
      </c>
      <c r="AH44" s="479">
        <f t="shared" si="14"/>
        <v>0</v>
      </c>
      <c r="AI44" s="479">
        <f t="shared" si="15"/>
        <v>0</v>
      </c>
      <c r="AJ44" s="479">
        <f t="shared" si="16"/>
        <v>0</v>
      </c>
      <c r="AK44" s="413">
        <f t="shared" si="17"/>
        <v>0</v>
      </c>
      <c r="AL44" s="413">
        <f t="shared" si="18"/>
        <v>0</v>
      </c>
      <c r="AM44" s="413">
        <f t="shared" si="19"/>
        <v>0</v>
      </c>
      <c r="AN44" s="1124">
        <f t="shared" si="20"/>
        <v>0</v>
      </c>
      <c r="AO44" s="1138">
        <f t="shared" si="21"/>
        <v>0</v>
      </c>
      <c r="AP44" s="1155">
        <f t="shared" si="22"/>
        <v>0</v>
      </c>
      <c r="AS44" s="465"/>
    </row>
    <row r="45" spans="1:45" x14ac:dyDescent="0.2">
      <c r="A45" s="480"/>
      <c r="B45" s="481"/>
      <c r="C45" s="482"/>
      <c r="D45" s="483"/>
      <c r="E45" s="483"/>
      <c r="F45" s="484"/>
      <c r="G45" s="470">
        <f t="shared" si="0"/>
        <v>0</v>
      </c>
      <c r="H45" s="471"/>
      <c r="I45" s="471"/>
      <c r="J45" s="471"/>
      <c r="K45" s="471"/>
      <c r="L45" s="471"/>
      <c r="M45" s="471"/>
      <c r="N45" s="471"/>
      <c r="O45" s="471"/>
      <c r="P45" s="471"/>
      <c r="Q45" s="471"/>
      <c r="R45" s="472"/>
      <c r="S45" s="473">
        <f>IFERROR(IF(A45&lt;&gt;"GfB",(SUM(G45:J45,L45,P45)*12+(N45+O45))*(100+$J$12+$J$13)%+((K45+M45+Q45+R45*('B4_Allgemeine Angaben'!$L$53=1))*12),(SUM(G45:J45,L45,P45)*12+(N45+O45))*(100+$J$15+$J$13)%+((K45+M45+Q45+R45*('B4_Allgemeine Angaben'!$L$53=1))*12)),0)</f>
        <v>0</v>
      </c>
      <c r="T45" s="474">
        <f t="shared" si="1"/>
        <v>0</v>
      </c>
      <c r="U45" s="475"/>
      <c r="V45" s="553">
        <f t="shared" si="2"/>
        <v>0</v>
      </c>
      <c r="W45" s="476">
        <f t="shared" si="3"/>
        <v>0</v>
      </c>
      <c r="X45" s="476">
        <f t="shared" si="4"/>
        <v>0</v>
      </c>
      <c r="Y45" s="476">
        <f t="shared" si="5"/>
        <v>0</v>
      </c>
      <c r="Z45" s="554">
        <f t="shared" si="6"/>
        <v>0</v>
      </c>
      <c r="AA45" s="477">
        <f t="shared" si="7"/>
        <v>0</v>
      </c>
      <c r="AB45" s="477">
        <f t="shared" si="8"/>
        <v>0</v>
      </c>
      <c r="AC45" s="477">
        <f t="shared" si="9"/>
        <v>0</v>
      </c>
      <c r="AD45" s="555">
        <f t="shared" si="10"/>
        <v>0</v>
      </c>
      <c r="AE45" s="478">
        <f t="shared" si="11"/>
        <v>0</v>
      </c>
      <c r="AF45" s="478">
        <f t="shared" si="12"/>
        <v>0</v>
      </c>
      <c r="AG45" s="478">
        <f t="shared" si="13"/>
        <v>0</v>
      </c>
      <c r="AH45" s="479">
        <f t="shared" si="14"/>
        <v>0</v>
      </c>
      <c r="AI45" s="479">
        <f t="shared" si="15"/>
        <v>0</v>
      </c>
      <c r="AJ45" s="479">
        <f t="shared" si="16"/>
        <v>0</v>
      </c>
      <c r="AK45" s="413">
        <f t="shared" si="17"/>
        <v>0</v>
      </c>
      <c r="AL45" s="413">
        <f t="shared" si="18"/>
        <v>0</v>
      </c>
      <c r="AM45" s="413">
        <f t="shared" si="19"/>
        <v>0</v>
      </c>
      <c r="AN45" s="1124">
        <f t="shared" si="20"/>
        <v>0</v>
      </c>
      <c r="AO45" s="1138">
        <f t="shared" si="21"/>
        <v>0</v>
      </c>
      <c r="AP45" s="1155">
        <f t="shared" si="22"/>
        <v>0</v>
      </c>
      <c r="AS45" s="465"/>
    </row>
    <row r="46" spans="1:45" x14ac:dyDescent="0.2">
      <c r="A46" s="480"/>
      <c r="B46" s="481"/>
      <c r="C46" s="482"/>
      <c r="D46" s="483"/>
      <c r="E46" s="483"/>
      <c r="F46" s="484"/>
      <c r="G46" s="470">
        <f t="shared" si="0"/>
        <v>0</v>
      </c>
      <c r="H46" s="471"/>
      <c r="I46" s="471"/>
      <c r="J46" s="471"/>
      <c r="K46" s="471"/>
      <c r="L46" s="471"/>
      <c r="M46" s="471"/>
      <c r="N46" s="471"/>
      <c r="O46" s="471"/>
      <c r="P46" s="471"/>
      <c r="Q46" s="471"/>
      <c r="R46" s="472"/>
      <c r="S46" s="473">
        <f>IFERROR(IF(A46&lt;&gt;"GfB",(SUM(G46:J46,L46,P46)*12+(N46+O46))*(100+$J$12+$J$13)%+((K46+M46+Q46+R46*('B4_Allgemeine Angaben'!$L$53=1))*12),(SUM(G46:J46,L46,P46)*12+(N46+O46))*(100+$J$15+$J$13)%+((K46+M46+Q46+R46*('B4_Allgemeine Angaben'!$L$53=1))*12)),0)</f>
        <v>0</v>
      </c>
      <c r="T46" s="474">
        <f t="shared" si="1"/>
        <v>0</v>
      </c>
      <c r="U46" s="475"/>
      <c r="V46" s="553">
        <f t="shared" si="2"/>
        <v>0</v>
      </c>
      <c r="W46" s="476">
        <f t="shared" si="3"/>
        <v>0</v>
      </c>
      <c r="X46" s="476">
        <f t="shared" si="4"/>
        <v>0</v>
      </c>
      <c r="Y46" s="476">
        <f t="shared" si="5"/>
        <v>0</v>
      </c>
      <c r="Z46" s="554">
        <f t="shared" si="6"/>
        <v>0</v>
      </c>
      <c r="AA46" s="477">
        <f t="shared" si="7"/>
        <v>0</v>
      </c>
      <c r="AB46" s="477">
        <f t="shared" si="8"/>
        <v>0</v>
      </c>
      <c r="AC46" s="477">
        <f t="shared" si="9"/>
        <v>0</v>
      </c>
      <c r="AD46" s="555">
        <f t="shared" si="10"/>
        <v>0</v>
      </c>
      <c r="AE46" s="478">
        <f t="shared" si="11"/>
        <v>0</v>
      </c>
      <c r="AF46" s="478">
        <f t="shared" si="12"/>
        <v>0</v>
      </c>
      <c r="AG46" s="478">
        <f t="shared" si="13"/>
        <v>0</v>
      </c>
      <c r="AH46" s="479">
        <f t="shared" si="14"/>
        <v>0</v>
      </c>
      <c r="AI46" s="479">
        <f t="shared" si="15"/>
        <v>0</v>
      </c>
      <c r="AJ46" s="479">
        <f t="shared" si="16"/>
        <v>0</v>
      </c>
      <c r="AK46" s="413">
        <f t="shared" si="17"/>
        <v>0</v>
      </c>
      <c r="AL46" s="413">
        <f t="shared" si="18"/>
        <v>0</v>
      </c>
      <c r="AM46" s="413">
        <f t="shared" si="19"/>
        <v>0</v>
      </c>
      <c r="AN46" s="1124">
        <f t="shared" si="20"/>
        <v>0</v>
      </c>
      <c r="AO46" s="1138">
        <f t="shared" si="21"/>
        <v>0</v>
      </c>
      <c r="AP46" s="1155">
        <f t="shared" si="22"/>
        <v>0</v>
      </c>
      <c r="AS46" s="465"/>
    </row>
    <row r="47" spans="1:45" x14ac:dyDescent="0.2">
      <c r="A47" s="480"/>
      <c r="B47" s="481"/>
      <c r="C47" s="482"/>
      <c r="D47" s="483"/>
      <c r="E47" s="483"/>
      <c r="F47" s="484"/>
      <c r="G47" s="470">
        <f t="shared" si="0"/>
        <v>0</v>
      </c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2"/>
      <c r="S47" s="473">
        <f>IFERROR(IF(A47&lt;&gt;"GfB",(SUM(G47:J47,L47,P47)*12+(N47+O47))*(100+$J$12+$J$13)%+((K47+M47+Q47+R47*('B4_Allgemeine Angaben'!$L$53=1))*12),(SUM(G47:J47,L47,P47)*12+(N47+O47))*(100+$J$15+$J$13)%+((K47+M47+Q47+R47*('B4_Allgemeine Angaben'!$L$53=1))*12)),0)</f>
        <v>0</v>
      </c>
      <c r="T47" s="474">
        <f t="shared" si="1"/>
        <v>0</v>
      </c>
      <c r="U47" s="475"/>
      <c r="V47" s="553">
        <f t="shared" si="2"/>
        <v>0</v>
      </c>
      <c r="W47" s="476">
        <f t="shared" si="3"/>
        <v>0</v>
      </c>
      <c r="X47" s="476">
        <f t="shared" si="4"/>
        <v>0</v>
      </c>
      <c r="Y47" s="476">
        <f t="shared" si="5"/>
        <v>0</v>
      </c>
      <c r="Z47" s="554">
        <f t="shared" si="6"/>
        <v>0</v>
      </c>
      <c r="AA47" s="477">
        <f t="shared" si="7"/>
        <v>0</v>
      </c>
      <c r="AB47" s="477">
        <f t="shared" si="8"/>
        <v>0</v>
      </c>
      <c r="AC47" s="477">
        <f t="shared" si="9"/>
        <v>0</v>
      </c>
      <c r="AD47" s="555">
        <f t="shared" si="10"/>
        <v>0</v>
      </c>
      <c r="AE47" s="478">
        <f t="shared" si="11"/>
        <v>0</v>
      </c>
      <c r="AF47" s="478">
        <f t="shared" si="12"/>
        <v>0</v>
      </c>
      <c r="AG47" s="478">
        <f t="shared" si="13"/>
        <v>0</v>
      </c>
      <c r="AH47" s="479">
        <f t="shared" si="14"/>
        <v>0</v>
      </c>
      <c r="AI47" s="479">
        <f t="shared" si="15"/>
        <v>0</v>
      </c>
      <c r="AJ47" s="479">
        <f t="shared" si="16"/>
        <v>0</v>
      </c>
      <c r="AK47" s="413">
        <f t="shared" si="17"/>
        <v>0</v>
      </c>
      <c r="AL47" s="413">
        <f t="shared" si="18"/>
        <v>0</v>
      </c>
      <c r="AM47" s="413">
        <f t="shared" si="19"/>
        <v>0</v>
      </c>
      <c r="AN47" s="1124">
        <f t="shared" si="20"/>
        <v>0</v>
      </c>
      <c r="AO47" s="1138">
        <f t="shared" si="21"/>
        <v>0</v>
      </c>
      <c r="AP47" s="1155">
        <f t="shared" si="22"/>
        <v>0</v>
      </c>
      <c r="AS47" s="465"/>
    </row>
    <row r="48" spans="1:45" x14ac:dyDescent="0.2">
      <c r="A48" s="480"/>
      <c r="B48" s="481"/>
      <c r="C48" s="482"/>
      <c r="D48" s="483"/>
      <c r="E48" s="483"/>
      <c r="F48" s="484"/>
      <c r="G48" s="470">
        <f t="shared" si="0"/>
        <v>0</v>
      </c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2"/>
      <c r="S48" s="473">
        <f>IFERROR(IF(A48&lt;&gt;"GfB",(SUM(G48:J48,L48,P48)*12+(N48+O48))*(100+$J$12+$J$13)%+((K48+M48+Q48+R48*('B4_Allgemeine Angaben'!$L$53=1))*12),(SUM(G48:J48,L48,P48)*12+(N48+O48))*(100+$J$15+$J$13)%+((K48+M48+Q48+R48*('B4_Allgemeine Angaben'!$L$53=1))*12)),0)</f>
        <v>0</v>
      </c>
      <c r="T48" s="474">
        <f t="shared" si="1"/>
        <v>0</v>
      </c>
      <c r="U48" s="475"/>
      <c r="V48" s="553">
        <f t="shared" si="2"/>
        <v>0</v>
      </c>
      <c r="W48" s="476">
        <f t="shared" si="3"/>
        <v>0</v>
      </c>
      <c r="X48" s="476">
        <f t="shared" si="4"/>
        <v>0</v>
      </c>
      <c r="Y48" s="476">
        <f t="shared" si="5"/>
        <v>0</v>
      </c>
      <c r="Z48" s="554">
        <f t="shared" si="6"/>
        <v>0</v>
      </c>
      <c r="AA48" s="477">
        <f t="shared" si="7"/>
        <v>0</v>
      </c>
      <c r="AB48" s="477">
        <f t="shared" si="8"/>
        <v>0</v>
      </c>
      <c r="AC48" s="477">
        <f t="shared" si="9"/>
        <v>0</v>
      </c>
      <c r="AD48" s="555">
        <f t="shared" si="10"/>
        <v>0</v>
      </c>
      <c r="AE48" s="478">
        <f t="shared" si="11"/>
        <v>0</v>
      </c>
      <c r="AF48" s="478">
        <f t="shared" si="12"/>
        <v>0</v>
      </c>
      <c r="AG48" s="478">
        <f t="shared" si="13"/>
        <v>0</v>
      </c>
      <c r="AH48" s="479">
        <f t="shared" si="14"/>
        <v>0</v>
      </c>
      <c r="AI48" s="479">
        <f t="shared" si="15"/>
        <v>0</v>
      </c>
      <c r="AJ48" s="479">
        <f t="shared" si="16"/>
        <v>0</v>
      </c>
      <c r="AK48" s="413">
        <f t="shared" si="17"/>
        <v>0</v>
      </c>
      <c r="AL48" s="413">
        <f t="shared" si="18"/>
        <v>0</v>
      </c>
      <c r="AM48" s="413">
        <f t="shared" si="19"/>
        <v>0</v>
      </c>
      <c r="AN48" s="1124">
        <f t="shared" si="20"/>
        <v>0</v>
      </c>
      <c r="AO48" s="1138">
        <f t="shared" si="21"/>
        <v>0</v>
      </c>
      <c r="AP48" s="1155">
        <f t="shared" si="22"/>
        <v>0</v>
      </c>
      <c r="AS48" s="465"/>
    </row>
    <row r="49" spans="1:45" x14ac:dyDescent="0.2">
      <c r="A49" s="480"/>
      <c r="B49" s="481"/>
      <c r="C49" s="482"/>
      <c r="D49" s="483"/>
      <c r="E49" s="483"/>
      <c r="F49" s="484"/>
      <c r="G49" s="470">
        <f t="shared" si="0"/>
        <v>0</v>
      </c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2"/>
      <c r="S49" s="473">
        <f>IFERROR(IF(A49&lt;&gt;"GfB",(SUM(G49:J49,L49,P49)*12+(N49+O49))*(100+$J$12+$J$13)%+((K49+M49+Q49+R49*('B4_Allgemeine Angaben'!$L$53=1))*12),(SUM(G49:J49,L49,P49)*12+(N49+O49))*(100+$J$15+$J$13)%+((K49+M49+Q49+R49*('B4_Allgemeine Angaben'!$L$53=1))*12)),0)</f>
        <v>0</v>
      </c>
      <c r="T49" s="474">
        <f t="shared" si="1"/>
        <v>0</v>
      </c>
      <c r="U49" s="475"/>
      <c r="V49" s="553">
        <f t="shared" si="2"/>
        <v>0</v>
      </c>
      <c r="W49" s="476">
        <f t="shared" si="3"/>
        <v>0</v>
      </c>
      <c r="X49" s="476">
        <f t="shared" si="4"/>
        <v>0</v>
      </c>
      <c r="Y49" s="476">
        <f t="shared" si="5"/>
        <v>0</v>
      </c>
      <c r="Z49" s="554">
        <f t="shared" si="6"/>
        <v>0</v>
      </c>
      <c r="AA49" s="477">
        <f t="shared" si="7"/>
        <v>0</v>
      </c>
      <c r="AB49" s="477">
        <f t="shared" si="8"/>
        <v>0</v>
      </c>
      <c r="AC49" s="477">
        <f t="shared" si="9"/>
        <v>0</v>
      </c>
      <c r="AD49" s="555">
        <f t="shared" si="10"/>
        <v>0</v>
      </c>
      <c r="AE49" s="478">
        <f t="shared" si="11"/>
        <v>0</v>
      </c>
      <c r="AF49" s="478">
        <f t="shared" si="12"/>
        <v>0</v>
      </c>
      <c r="AG49" s="478">
        <f t="shared" si="13"/>
        <v>0</v>
      </c>
      <c r="AH49" s="479">
        <f t="shared" si="14"/>
        <v>0</v>
      </c>
      <c r="AI49" s="479">
        <f t="shared" si="15"/>
        <v>0</v>
      </c>
      <c r="AJ49" s="479">
        <f t="shared" si="16"/>
        <v>0</v>
      </c>
      <c r="AK49" s="413">
        <f t="shared" si="17"/>
        <v>0</v>
      </c>
      <c r="AL49" s="413">
        <f t="shared" si="18"/>
        <v>0</v>
      </c>
      <c r="AM49" s="413">
        <f t="shared" si="19"/>
        <v>0</v>
      </c>
      <c r="AN49" s="1124">
        <f t="shared" si="20"/>
        <v>0</v>
      </c>
      <c r="AO49" s="1138">
        <f t="shared" si="21"/>
        <v>0</v>
      </c>
      <c r="AP49" s="1155">
        <f t="shared" si="22"/>
        <v>0</v>
      </c>
      <c r="AS49" s="465"/>
    </row>
    <row r="50" spans="1:45" x14ac:dyDescent="0.2">
      <c r="A50" s="480"/>
      <c r="B50" s="481"/>
      <c r="C50" s="482"/>
      <c r="D50" s="483"/>
      <c r="E50" s="483"/>
      <c r="F50" s="484"/>
      <c r="G50" s="470">
        <f t="shared" si="0"/>
        <v>0</v>
      </c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2"/>
      <c r="S50" s="473">
        <f>IFERROR(IF(A50&lt;&gt;"GfB",(SUM(G50:J50,L50,P50)*12+(N50+O50))*(100+$J$12+$J$13)%+((K50+M50+Q50+R50*('B4_Allgemeine Angaben'!$L$53=1))*12),(SUM(G50:J50,L50,P50)*12+(N50+O50))*(100+$J$15+$J$13)%+((K50+M50+Q50+R50*('B4_Allgemeine Angaben'!$L$53=1))*12)),0)</f>
        <v>0</v>
      </c>
      <c r="T50" s="474">
        <f t="shared" si="1"/>
        <v>0</v>
      </c>
      <c r="U50" s="475"/>
      <c r="V50" s="553">
        <f t="shared" si="2"/>
        <v>0</v>
      </c>
      <c r="W50" s="476">
        <f t="shared" si="3"/>
        <v>0</v>
      </c>
      <c r="X50" s="476">
        <f t="shared" si="4"/>
        <v>0</v>
      </c>
      <c r="Y50" s="476">
        <f t="shared" si="5"/>
        <v>0</v>
      </c>
      <c r="Z50" s="554">
        <f t="shared" si="6"/>
        <v>0</v>
      </c>
      <c r="AA50" s="477">
        <f t="shared" si="7"/>
        <v>0</v>
      </c>
      <c r="AB50" s="477">
        <f t="shared" si="8"/>
        <v>0</v>
      </c>
      <c r="AC50" s="477">
        <f t="shared" si="9"/>
        <v>0</v>
      </c>
      <c r="AD50" s="555">
        <f t="shared" si="10"/>
        <v>0</v>
      </c>
      <c r="AE50" s="478">
        <f t="shared" si="11"/>
        <v>0</v>
      </c>
      <c r="AF50" s="478">
        <f t="shared" si="12"/>
        <v>0</v>
      </c>
      <c r="AG50" s="478">
        <f t="shared" si="13"/>
        <v>0</v>
      </c>
      <c r="AH50" s="479">
        <f t="shared" si="14"/>
        <v>0</v>
      </c>
      <c r="AI50" s="479">
        <f t="shared" si="15"/>
        <v>0</v>
      </c>
      <c r="AJ50" s="479">
        <f t="shared" si="16"/>
        <v>0</v>
      </c>
      <c r="AK50" s="413">
        <f t="shared" si="17"/>
        <v>0</v>
      </c>
      <c r="AL50" s="413">
        <f t="shared" si="18"/>
        <v>0</v>
      </c>
      <c r="AM50" s="413">
        <f t="shared" si="19"/>
        <v>0</v>
      </c>
      <c r="AN50" s="1124">
        <f t="shared" si="20"/>
        <v>0</v>
      </c>
      <c r="AO50" s="1138">
        <f t="shared" si="21"/>
        <v>0</v>
      </c>
      <c r="AP50" s="1155">
        <f t="shared" si="22"/>
        <v>0</v>
      </c>
      <c r="AS50" s="465"/>
    </row>
    <row r="51" spans="1:45" x14ac:dyDescent="0.2">
      <c r="A51" s="480"/>
      <c r="B51" s="481"/>
      <c r="C51" s="482"/>
      <c r="D51" s="483"/>
      <c r="E51" s="483"/>
      <c r="F51" s="484"/>
      <c r="G51" s="470">
        <f t="shared" si="0"/>
        <v>0</v>
      </c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2"/>
      <c r="S51" s="473">
        <f>IFERROR(IF(A51&lt;&gt;"GfB",(SUM(G51:J51,L51,P51)*12+(N51+O51))*(100+$J$12+$J$13)%+((K51+M51+Q51+R51*('B4_Allgemeine Angaben'!$L$53=1))*12),(SUM(G51:J51,L51,P51)*12+(N51+O51))*(100+$J$15+$J$13)%+((K51+M51+Q51+R51*('B4_Allgemeine Angaben'!$L$53=1))*12)),0)</f>
        <v>0</v>
      </c>
      <c r="T51" s="474">
        <f t="shared" si="1"/>
        <v>0</v>
      </c>
      <c r="U51" s="475"/>
      <c r="V51" s="553">
        <f t="shared" si="2"/>
        <v>0</v>
      </c>
      <c r="W51" s="476">
        <f t="shared" si="3"/>
        <v>0</v>
      </c>
      <c r="X51" s="476">
        <f t="shared" si="4"/>
        <v>0</v>
      </c>
      <c r="Y51" s="476">
        <f t="shared" si="5"/>
        <v>0</v>
      </c>
      <c r="Z51" s="554">
        <f t="shared" si="6"/>
        <v>0</v>
      </c>
      <c r="AA51" s="477">
        <f t="shared" si="7"/>
        <v>0</v>
      </c>
      <c r="AB51" s="477">
        <f t="shared" si="8"/>
        <v>0</v>
      </c>
      <c r="AC51" s="477">
        <f t="shared" si="9"/>
        <v>0</v>
      </c>
      <c r="AD51" s="555">
        <f t="shared" si="10"/>
        <v>0</v>
      </c>
      <c r="AE51" s="478">
        <f t="shared" si="11"/>
        <v>0</v>
      </c>
      <c r="AF51" s="478">
        <f t="shared" si="12"/>
        <v>0</v>
      </c>
      <c r="AG51" s="478">
        <f t="shared" si="13"/>
        <v>0</v>
      </c>
      <c r="AH51" s="479">
        <f t="shared" si="14"/>
        <v>0</v>
      </c>
      <c r="AI51" s="479">
        <f t="shared" si="15"/>
        <v>0</v>
      </c>
      <c r="AJ51" s="479">
        <f t="shared" si="16"/>
        <v>0</v>
      </c>
      <c r="AK51" s="413">
        <f t="shared" si="17"/>
        <v>0</v>
      </c>
      <c r="AL51" s="413">
        <f t="shared" si="18"/>
        <v>0</v>
      </c>
      <c r="AM51" s="413">
        <f t="shared" si="19"/>
        <v>0</v>
      </c>
      <c r="AN51" s="1124">
        <f t="shared" si="20"/>
        <v>0</v>
      </c>
      <c r="AO51" s="1138">
        <f t="shared" si="21"/>
        <v>0</v>
      </c>
      <c r="AP51" s="1155">
        <f t="shared" si="22"/>
        <v>0</v>
      </c>
      <c r="AS51" s="465"/>
    </row>
    <row r="52" spans="1:45" x14ac:dyDescent="0.2">
      <c r="A52" s="480"/>
      <c r="B52" s="481"/>
      <c r="C52" s="482"/>
      <c r="D52" s="483"/>
      <c r="E52" s="483"/>
      <c r="F52" s="484"/>
      <c r="G52" s="470">
        <f t="shared" si="0"/>
        <v>0</v>
      </c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2"/>
      <c r="S52" s="473">
        <f>IFERROR(IF(A52&lt;&gt;"GfB",(SUM(G52:J52,L52,P52)*12+(N52+O52))*(100+$J$12+$J$13)%+((K52+M52+Q52+R52*('B4_Allgemeine Angaben'!$L$53=1))*12),(SUM(G52:J52,L52,P52)*12+(N52+O52))*(100+$J$15+$J$13)%+((K52+M52+Q52+R52*('B4_Allgemeine Angaben'!$L$53=1))*12)),0)</f>
        <v>0</v>
      </c>
      <c r="T52" s="474">
        <f t="shared" si="1"/>
        <v>0</v>
      </c>
      <c r="U52" s="475"/>
      <c r="V52" s="553">
        <f t="shared" si="2"/>
        <v>0</v>
      </c>
      <c r="W52" s="476">
        <f t="shared" si="3"/>
        <v>0</v>
      </c>
      <c r="X52" s="476">
        <f t="shared" si="4"/>
        <v>0</v>
      </c>
      <c r="Y52" s="476">
        <f t="shared" si="5"/>
        <v>0</v>
      </c>
      <c r="Z52" s="554">
        <f t="shared" si="6"/>
        <v>0</v>
      </c>
      <c r="AA52" s="477">
        <f t="shared" si="7"/>
        <v>0</v>
      </c>
      <c r="AB52" s="477">
        <f t="shared" si="8"/>
        <v>0</v>
      </c>
      <c r="AC52" s="477">
        <f t="shared" si="9"/>
        <v>0</v>
      </c>
      <c r="AD52" s="555">
        <f t="shared" si="10"/>
        <v>0</v>
      </c>
      <c r="AE52" s="478">
        <f t="shared" si="11"/>
        <v>0</v>
      </c>
      <c r="AF52" s="478">
        <f t="shared" si="12"/>
        <v>0</v>
      </c>
      <c r="AG52" s="478">
        <f t="shared" si="13"/>
        <v>0</v>
      </c>
      <c r="AH52" s="479">
        <f t="shared" si="14"/>
        <v>0</v>
      </c>
      <c r="AI52" s="479">
        <f t="shared" si="15"/>
        <v>0</v>
      </c>
      <c r="AJ52" s="479">
        <f t="shared" si="16"/>
        <v>0</v>
      </c>
      <c r="AK52" s="413">
        <f t="shared" si="17"/>
        <v>0</v>
      </c>
      <c r="AL52" s="413">
        <f t="shared" si="18"/>
        <v>0</v>
      </c>
      <c r="AM52" s="413">
        <f t="shared" si="19"/>
        <v>0</v>
      </c>
      <c r="AN52" s="1124">
        <f t="shared" si="20"/>
        <v>0</v>
      </c>
      <c r="AO52" s="1138">
        <f t="shared" si="21"/>
        <v>0</v>
      </c>
      <c r="AP52" s="1155">
        <f t="shared" si="22"/>
        <v>0</v>
      </c>
      <c r="AS52" s="465"/>
    </row>
    <row r="53" spans="1:45" x14ac:dyDescent="0.2">
      <c r="A53" s="480"/>
      <c r="B53" s="481"/>
      <c r="C53" s="482"/>
      <c r="D53" s="483"/>
      <c r="E53" s="483"/>
      <c r="F53" s="484"/>
      <c r="G53" s="470">
        <f t="shared" si="0"/>
        <v>0</v>
      </c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2"/>
      <c r="S53" s="473">
        <f>IFERROR(IF(A53&lt;&gt;"GfB",(SUM(G53:J53,L53,P53)*12+(N53+O53))*(100+$J$12+$J$13)%+((K53+M53+Q53+R53*('B4_Allgemeine Angaben'!$L$53=1))*12),(SUM(G53:J53,L53,P53)*12+(N53+O53))*(100+$J$15+$J$13)%+((K53+M53+Q53+R53*('B4_Allgemeine Angaben'!$L$53=1))*12)),0)</f>
        <v>0</v>
      </c>
      <c r="T53" s="474">
        <f t="shared" si="1"/>
        <v>0</v>
      </c>
      <c r="U53" s="475"/>
      <c r="V53" s="553">
        <f t="shared" si="2"/>
        <v>0</v>
      </c>
      <c r="W53" s="476">
        <f t="shared" si="3"/>
        <v>0</v>
      </c>
      <c r="X53" s="476">
        <f t="shared" si="4"/>
        <v>0</v>
      </c>
      <c r="Y53" s="476">
        <f t="shared" si="5"/>
        <v>0</v>
      </c>
      <c r="Z53" s="554">
        <f t="shared" si="6"/>
        <v>0</v>
      </c>
      <c r="AA53" s="477">
        <f t="shared" si="7"/>
        <v>0</v>
      </c>
      <c r="AB53" s="477">
        <f t="shared" si="8"/>
        <v>0</v>
      </c>
      <c r="AC53" s="477">
        <f t="shared" si="9"/>
        <v>0</v>
      </c>
      <c r="AD53" s="555">
        <f t="shared" si="10"/>
        <v>0</v>
      </c>
      <c r="AE53" s="478">
        <f t="shared" si="11"/>
        <v>0</v>
      </c>
      <c r="AF53" s="478">
        <f t="shared" si="12"/>
        <v>0</v>
      </c>
      <c r="AG53" s="478">
        <f t="shared" si="13"/>
        <v>0</v>
      </c>
      <c r="AH53" s="479">
        <f t="shared" si="14"/>
        <v>0</v>
      </c>
      <c r="AI53" s="479">
        <f t="shared" si="15"/>
        <v>0</v>
      </c>
      <c r="AJ53" s="479">
        <f t="shared" si="16"/>
        <v>0</v>
      </c>
      <c r="AK53" s="413">
        <f t="shared" si="17"/>
        <v>0</v>
      </c>
      <c r="AL53" s="413">
        <f t="shared" si="18"/>
        <v>0</v>
      </c>
      <c r="AM53" s="413">
        <f t="shared" si="19"/>
        <v>0</v>
      </c>
      <c r="AN53" s="1124">
        <f t="shared" si="20"/>
        <v>0</v>
      </c>
      <c r="AO53" s="1138">
        <f t="shared" si="21"/>
        <v>0</v>
      </c>
      <c r="AP53" s="1155">
        <f t="shared" si="22"/>
        <v>0</v>
      </c>
      <c r="AS53" s="465"/>
    </row>
    <row r="54" spans="1:45" x14ac:dyDescent="0.2">
      <c r="A54" s="480"/>
      <c r="B54" s="481"/>
      <c r="C54" s="482"/>
      <c r="D54" s="483"/>
      <c r="E54" s="483"/>
      <c r="F54" s="484"/>
      <c r="G54" s="470">
        <f t="shared" si="0"/>
        <v>0</v>
      </c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2"/>
      <c r="S54" s="473">
        <f>IFERROR(IF(A54&lt;&gt;"GfB",(SUM(G54:J54,L54,P54)*12+(N54+O54))*(100+$J$12+$J$13)%+((K54+M54+Q54+R54*('B4_Allgemeine Angaben'!$L$53=1))*12),(SUM(G54:J54,L54,P54)*12+(N54+O54))*(100+$J$15+$J$13)%+((K54+M54+Q54+R54*('B4_Allgemeine Angaben'!$L$53=1))*12)),0)</f>
        <v>0</v>
      </c>
      <c r="T54" s="474">
        <f t="shared" si="1"/>
        <v>0</v>
      </c>
      <c r="U54" s="475"/>
      <c r="V54" s="553">
        <f t="shared" si="2"/>
        <v>0</v>
      </c>
      <c r="W54" s="476">
        <f t="shared" si="3"/>
        <v>0</v>
      </c>
      <c r="X54" s="476">
        <f t="shared" si="4"/>
        <v>0</v>
      </c>
      <c r="Y54" s="476">
        <f t="shared" si="5"/>
        <v>0</v>
      </c>
      <c r="Z54" s="554">
        <f t="shared" si="6"/>
        <v>0</v>
      </c>
      <c r="AA54" s="477">
        <f t="shared" si="7"/>
        <v>0</v>
      </c>
      <c r="AB54" s="477">
        <f t="shared" si="8"/>
        <v>0</v>
      </c>
      <c r="AC54" s="477">
        <f t="shared" si="9"/>
        <v>0</v>
      </c>
      <c r="AD54" s="555">
        <f t="shared" si="10"/>
        <v>0</v>
      </c>
      <c r="AE54" s="478">
        <f t="shared" si="11"/>
        <v>0</v>
      </c>
      <c r="AF54" s="478">
        <f t="shared" si="12"/>
        <v>0</v>
      </c>
      <c r="AG54" s="478">
        <f t="shared" si="13"/>
        <v>0</v>
      </c>
      <c r="AH54" s="479">
        <f t="shared" si="14"/>
        <v>0</v>
      </c>
      <c r="AI54" s="479">
        <f t="shared" si="15"/>
        <v>0</v>
      </c>
      <c r="AJ54" s="479">
        <f t="shared" si="16"/>
        <v>0</v>
      </c>
      <c r="AK54" s="413">
        <f t="shared" si="17"/>
        <v>0</v>
      </c>
      <c r="AL54" s="413">
        <f t="shared" si="18"/>
        <v>0</v>
      </c>
      <c r="AM54" s="413">
        <f t="shared" si="19"/>
        <v>0</v>
      </c>
      <c r="AN54" s="1124">
        <f t="shared" si="20"/>
        <v>0</v>
      </c>
      <c r="AO54" s="1138">
        <f t="shared" si="21"/>
        <v>0</v>
      </c>
      <c r="AP54" s="1155">
        <f t="shared" si="22"/>
        <v>0</v>
      </c>
      <c r="AS54" s="465"/>
    </row>
    <row r="55" spans="1:45" x14ac:dyDescent="0.2">
      <c r="A55" s="480"/>
      <c r="B55" s="481"/>
      <c r="C55" s="482"/>
      <c r="D55" s="483"/>
      <c r="E55" s="483"/>
      <c r="F55" s="484"/>
      <c r="G55" s="470">
        <f t="shared" si="0"/>
        <v>0</v>
      </c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2"/>
      <c r="S55" s="473">
        <f>IFERROR(IF(A55&lt;&gt;"GfB",(SUM(G55:J55,L55,P55)*12+(N55+O55))*(100+$J$12+$J$13)%+((K55+M55+Q55+R55*('B4_Allgemeine Angaben'!$L$53=1))*12),(SUM(G55:J55,L55,P55)*12+(N55+O55))*(100+$J$15+$J$13)%+((K55+M55+Q55+R55*('B4_Allgemeine Angaben'!$L$53=1))*12)),0)</f>
        <v>0</v>
      </c>
      <c r="T55" s="474">
        <f t="shared" si="1"/>
        <v>0</v>
      </c>
      <c r="U55" s="475"/>
      <c r="V55" s="553">
        <f t="shared" si="2"/>
        <v>0</v>
      </c>
      <c r="W55" s="476">
        <f t="shared" si="3"/>
        <v>0</v>
      </c>
      <c r="X55" s="476">
        <f t="shared" si="4"/>
        <v>0</v>
      </c>
      <c r="Y55" s="476">
        <f t="shared" si="5"/>
        <v>0</v>
      </c>
      <c r="Z55" s="554">
        <f t="shared" si="6"/>
        <v>0</v>
      </c>
      <c r="AA55" s="477">
        <f t="shared" si="7"/>
        <v>0</v>
      </c>
      <c r="AB55" s="477">
        <f t="shared" si="8"/>
        <v>0</v>
      </c>
      <c r="AC55" s="477">
        <f t="shared" si="9"/>
        <v>0</v>
      </c>
      <c r="AD55" s="555">
        <f t="shared" si="10"/>
        <v>0</v>
      </c>
      <c r="AE55" s="478">
        <f t="shared" si="11"/>
        <v>0</v>
      </c>
      <c r="AF55" s="478">
        <f t="shared" si="12"/>
        <v>0</v>
      </c>
      <c r="AG55" s="478">
        <f t="shared" si="13"/>
        <v>0</v>
      </c>
      <c r="AH55" s="479">
        <f t="shared" si="14"/>
        <v>0</v>
      </c>
      <c r="AI55" s="479">
        <f t="shared" si="15"/>
        <v>0</v>
      </c>
      <c r="AJ55" s="479">
        <f t="shared" si="16"/>
        <v>0</v>
      </c>
      <c r="AK55" s="413">
        <f t="shared" si="17"/>
        <v>0</v>
      </c>
      <c r="AL55" s="413">
        <f t="shared" si="18"/>
        <v>0</v>
      </c>
      <c r="AM55" s="413">
        <f t="shared" si="19"/>
        <v>0</v>
      </c>
      <c r="AN55" s="1124">
        <f t="shared" si="20"/>
        <v>0</v>
      </c>
      <c r="AO55" s="1138">
        <f t="shared" si="21"/>
        <v>0</v>
      </c>
      <c r="AP55" s="1155">
        <f t="shared" si="22"/>
        <v>0</v>
      </c>
      <c r="AS55" s="465"/>
    </row>
    <row r="56" spans="1:45" x14ac:dyDescent="0.2">
      <c r="A56" s="480"/>
      <c r="B56" s="481"/>
      <c r="C56" s="482"/>
      <c r="D56" s="483"/>
      <c r="E56" s="483"/>
      <c r="F56" s="484"/>
      <c r="G56" s="470">
        <f t="shared" si="0"/>
        <v>0</v>
      </c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2"/>
      <c r="S56" s="473">
        <f>IFERROR(IF(A56&lt;&gt;"GfB",(SUM(G56:J56,L56,P56)*12+(N56+O56))*(100+$J$12+$J$13)%+((K56+M56+Q56+R56*('B4_Allgemeine Angaben'!$L$53=1))*12),(SUM(G56:J56,L56,P56)*12+(N56+O56))*(100+$J$15+$J$13)%+((K56+M56+Q56+R56*('B4_Allgemeine Angaben'!$L$53=1))*12)),0)</f>
        <v>0</v>
      </c>
      <c r="T56" s="474">
        <f t="shared" si="1"/>
        <v>0</v>
      </c>
      <c r="U56" s="475"/>
      <c r="V56" s="553">
        <f t="shared" si="2"/>
        <v>0</v>
      </c>
      <c r="W56" s="476">
        <f t="shared" si="3"/>
        <v>0</v>
      </c>
      <c r="X56" s="476">
        <f t="shared" si="4"/>
        <v>0</v>
      </c>
      <c r="Y56" s="476">
        <f t="shared" si="5"/>
        <v>0</v>
      </c>
      <c r="Z56" s="554">
        <f t="shared" si="6"/>
        <v>0</v>
      </c>
      <c r="AA56" s="477">
        <f t="shared" si="7"/>
        <v>0</v>
      </c>
      <c r="AB56" s="477">
        <f t="shared" si="8"/>
        <v>0</v>
      </c>
      <c r="AC56" s="477">
        <f t="shared" si="9"/>
        <v>0</v>
      </c>
      <c r="AD56" s="555">
        <f t="shared" si="10"/>
        <v>0</v>
      </c>
      <c r="AE56" s="478">
        <f t="shared" si="11"/>
        <v>0</v>
      </c>
      <c r="AF56" s="478">
        <f t="shared" si="12"/>
        <v>0</v>
      </c>
      <c r="AG56" s="478">
        <f t="shared" si="13"/>
        <v>0</v>
      </c>
      <c r="AH56" s="479">
        <f t="shared" si="14"/>
        <v>0</v>
      </c>
      <c r="AI56" s="479">
        <f t="shared" si="15"/>
        <v>0</v>
      </c>
      <c r="AJ56" s="479">
        <f t="shared" si="16"/>
        <v>0</v>
      </c>
      <c r="AK56" s="413">
        <f t="shared" si="17"/>
        <v>0</v>
      </c>
      <c r="AL56" s="413">
        <f t="shared" si="18"/>
        <v>0</v>
      </c>
      <c r="AM56" s="413">
        <f t="shared" si="19"/>
        <v>0</v>
      </c>
      <c r="AN56" s="1124">
        <f t="shared" si="20"/>
        <v>0</v>
      </c>
      <c r="AO56" s="1138">
        <f t="shared" si="21"/>
        <v>0</v>
      </c>
      <c r="AP56" s="1155">
        <f t="shared" si="22"/>
        <v>0</v>
      </c>
      <c r="AS56" s="465"/>
    </row>
    <row r="57" spans="1:45" x14ac:dyDescent="0.2">
      <c r="A57" s="480"/>
      <c r="B57" s="481"/>
      <c r="C57" s="482"/>
      <c r="D57" s="483"/>
      <c r="E57" s="483"/>
      <c r="F57" s="484"/>
      <c r="G57" s="470">
        <f t="shared" si="0"/>
        <v>0</v>
      </c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2"/>
      <c r="S57" s="473">
        <f>IFERROR(IF(A57&lt;&gt;"GfB",(SUM(G57:J57,L57,P57)*12+(N57+O57))*(100+$J$12+$J$13)%+((K57+M57+Q57+R57*('B4_Allgemeine Angaben'!$L$53=1))*12),(SUM(G57:J57,L57,P57)*12+(N57+O57))*(100+$J$15+$J$13)%+((K57+M57+Q57+R57*('B4_Allgemeine Angaben'!$L$53=1))*12)),0)</f>
        <v>0</v>
      </c>
      <c r="T57" s="474">
        <f t="shared" si="1"/>
        <v>0</v>
      </c>
      <c r="U57" s="475"/>
      <c r="V57" s="553">
        <f t="shared" si="2"/>
        <v>0</v>
      </c>
      <c r="W57" s="476">
        <f t="shared" si="3"/>
        <v>0</v>
      </c>
      <c r="X57" s="476">
        <f t="shared" si="4"/>
        <v>0</v>
      </c>
      <c r="Y57" s="476">
        <f t="shared" si="5"/>
        <v>0</v>
      </c>
      <c r="Z57" s="554">
        <f t="shared" si="6"/>
        <v>0</v>
      </c>
      <c r="AA57" s="477">
        <f t="shared" si="7"/>
        <v>0</v>
      </c>
      <c r="AB57" s="477">
        <f t="shared" si="8"/>
        <v>0</v>
      </c>
      <c r="AC57" s="477">
        <f t="shared" si="9"/>
        <v>0</v>
      </c>
      <c r="AD57" s="555">
        <f t="shared" si="10"/>
        <v>0</v>
      </c>
      <c r="AE57" s="478">
        <f t="shared" si="11"/>
        <v>0</v>
      </c>
      <c r="AF57" s="478">
        <f t="shared" si="12"/>
        <v>0</v>
      </c>
      <c r="AG57" s="478">
        <f t="shared" si="13"/>
        <v>0</v>
      </c>
      <c r="AH57" s="479">
        <f t="shared" si="14"/>
        <v>0</v>
      </c>
      <c r="AI57" s="479">
        <f t="shared" si="15"/>
        <v>0</v>
      </c>
      <c r="AJ57" s="479">
        <f t="shared" si="16"/>
        <v>0</v>
      </c>
      <c r="AK57" s="413">
        <f t="shared" si="17"/>
        <v>0</v>
      </c>
      <c r="AL57" s="413">
        <f t="shared" si="18"/>
        <v>0</v>
      </c>
      <c r="AM57" s="413">
        <f t="shared" si="19"/>
        <v>0</v>
      </c>
      <c r="AN57" s="1124">
        <f t="shared" si="20"/>
        <v>0</v>
      </c>
      <c r="AO57" s="1138">
        <f t="shared" si="21"/>
        <v>0</v>
      </c>
      <c r="AP57" s="1155">
        <f t="shared" si="22"/>
        <v>0</v>
      </c>
      <c r="AS57" s="465"/>
    </row>
    <row r="58" spans="1:45" x14ac:dyDescent="0.2">
      <c r="A58" s="480"/>
      <c r="B58" s="481"/>
      <c r="C58" s="482"/>
      <c r="D58" s="483"/>
      <c r="E58" s="483"/>
      <c r="F58" s="484"/>
      <c r="G58" s="470">
        <f t="shared" si="0"/>
        <v>0</v>
      </c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2"/>
      <c r="S58" s="473">
        <f>IFERROR(IF(A58&lt;&gt;"GfB",(SUM(G58:J58,L58,P58)*12+(N58+O58))*(100+$J$12+$J$13)%+((K58+M58+Q58+R58*('B4_Allgemeine Angaben'!$L$53=1))*12),(SUM(G58:J58,L58,P58)*12+(N58+O58))*(100+$J$15+$J$13)%+((K58+M58+Q58+R58*('B4_Allgemeine Angaben'!$L$53=1))*12)),0)</f>
        <v>0</v>
      </c>
      <c r="T58" s="474">
        <f t="shared" si="1"/>
        <v>0</v>
      </c>
      <c r="U58" s="475"/>
      <c r="V58" s="553">
        <f t="shared" si="2"/>
        <v>0</v>
      </c>
      <c r="W58" s="476">
        <f t="shared" si="3"/>
        <v>0</v>
      </c>
      <c r="X58" s="476">
        <f t="shared" si="4"/>
        <v>0</v>
      </c>
      <c r="Y58" s="476">
        <f t="shared" si="5"/>
        <v>0</v>
      </c>
      <c r="Z58" s="554">
        <f t="shared" si="6"/>
        <v>0</v>
      </c>
      <c r="AA58" s="477">
        <f t="shared" si="7"/>
        <v>0</v>
      </c>
      <c r="AB58" s="477">
        <f t="shared" si="8"/>
        <v>0</v>
      </c>
      <c r="AC58" s="477">
        <f t="shared" si="9"/>
        <v>0</v>
      </c>
      <c r="AD58" s="555">
        <f t="shared" si="10"/>
        <v>0</v>
      </c>
      <c r="AE58" s="478">
        <f t="shared" si="11"/>
        <v>0</v>
      </c>
      <c r="AF58" s="478">
        <f t="shared" si="12"/>
        <v>0</v>
      </c>
      <c r="AG58" s="478">
        <f t="shared" si="13"/>
        <v>0</v>
      </c>
      <c r="AH58" s="479">
        <f t="shared" si="14"/>
        <v>0</v>
      </c>
      <c r="AI58" s="479">
        <f t="shared" si="15"/>
        <v>0</v>
      </c>
      <c r="AJ58" s="479">
        <f t="shared" si="16"/>
        <v>0</v>
      </c>
      <c r="AK58" s="413">
        <f t="shared" si="17"/>
        <v>0</v>
      </c>
      <c r="AL58" s="413">
        <f t="shared" si="18"/>
        <v>0</v>
      </c>
      <c r="AM58" s="413">
        <f t="shared" si="19"/>
        <v>0</v>
      </c>
      <c r="AN58" s="1124">
        <f t="shared" si="20"/>
        <v>0</v>
      </c>
      <c r="AO58" s="1138">
        <f t="shared" si="21"/>
        <v>0</v>
      </c>
      <c r="AP58" s="1155">
        <f t="shared" si="22"/>
        <v>0</v>
      </c>
      <c r="AS58" s="465"/>
    </row>
    <row r="59" spans="1:45" x14ac:dyDescent="0.2">
      <c r="A59" s="480"/>
      <c r="B59" s="481"/>
      <c r="C59" s="482"/>
      <c r="D59" s="483"/>
      <c r="E59" s="483"/>
      <c r="F59" s="484"/>
      <c r="G59" s="470">
        <f t="shared" si="0"/>
        <v>0</v>
      </c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2"/>
      <c r="S59" s="473">
        <f>IFERROR(IF(A59&lt;&gt;"GfB",(SUM(G59:J59,L59,P59)*12+(N59+O59))*(100+$J$12+$J$13)%+((K59+M59+Q59+R59*('B4_Allgemeine Angaben'!$L$53=1))*12),(SUM(G59:J59,L59,P59)*12+(N59+O59))*(100+$J$15+$J$13)%+((K59+M59+Q59+R59*('B4_Allgemeine Angaben'!$L$53=1))*12)),0)</f>
        <v>0</v>
      </c>
      <c r="T59" s="474">
        <f t="shared" si="1"/>
        <v>0</v>
      </c>
      <c r="U59" s="475"/>
      <c r="V59" s="553">
        <f t="shared" si="2"/>
        <v>0</v>
      </c>
      <c r="W59" s="476">
        <f t="shared" si="3"/>
        <v>0</v>
      </c>
      <c r="X59" s="476">
        <f t="shared" si="4"/>
        <v>0</v>
      </c>
      <c r="Y59" s="476">
        <f t="shared" si="5"/>
        <v>0</v>
      </c>
      <c r="Z59" s="554">
        <f t="shared" si="6"/>
        <v>0</v>
      </c>
      <c r="AA59" s="477">
        <f t="shared" si="7"/>
        <v>0</v>
      </c>
      <c r="AB59" s="477">
        <f t="shared" si="8"/>
        <v>0</v>
      </c>
      <c r="AC59" s="477">
        <f t="shared" si="9"/>
        <v>0</v>
      </c>
      <c r="AD59" s="555">
        <f t="shared" si="10"/>
        <v>0</v>
      </c>
      <c r="AE59" s="478">
        <f t="shared" si="11"/>
        <v>0</v>
      </c>
      <c r="AF59" s="478">
        <f t="shared" si="12"/>
        <v>0</v>
      </c>
      <c r="AG59" s="478">
        <f t="shared" si="13"/>
        <v>0</v>
      </c>
      <c r="AH59" s="479">
        <f t="shared" si="14"/>
        <v>0</v>
      </c>
      <c r="AI59" s="479">
        <f t="shared" si="15"/>
        <v>0</v>
      </c>
      <c r="AJ59" s="479">
        <f t="shared" si="16"/>
        <v>0</v>
      </c>
      <c r="AK59" s="413">
        <f t="shared" si="17"/>
        <v>0</v>
      </c>
      <c r="AL59" s="413">
        <f t="shared" si="18"/>
        <v>0</v>
      </c>
      <c r="AM59" s="413">
        <f t="shared" si="19"/>
        <v>0</v>
      </c>
      <c r="AN59" s="1124">
        <f t="shared" si="20"/>
        <v>0</v>
      </c>
      <c r="AO59" s="1138">
        <f t="shared" si="21"/>
        <v>0</v>
      </c>
      <c r="AP59" s="1155">
        <f t="shared" si="22"/>
        <v>0</v>
      </c>
      <c r="AS59" s="465"/>
    </row>
    <row r="60" spans="1:45" x14ac:dyDescent="0.2">
      <c r="A60" s="480"/>
      <c r="B60" s="481"/>
      <c r="C60" s="482"/>
      <c r="D60" s="483"/>
      <c r="E60" s="483"/>
      <c r="F60" s="484"/>
      <c r="G60" s="470">
        <f t="shared" si="0"/>
        <v>0</v>
      </c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2"/>
      <c r="S60" s="473">
        <f>IFERROR(IF(A60&lt;&gt;"GfB",(SUM(G60:J60,L60,P60)*12+(N60+O60))*(100+$J$12+$J$13)%+((K60+M60+Q60+R60*('B4_Allgemeine Angaben'!$L$53=1))*12),(SUM(G60:J60,L60,P60)*12+(N60+O60))*(100+$J$15+$J$13)%+((K60+M60+Q60+R60*('B4_Allgemeine Angaben'!$L$53=1))*12)),0)</f>
        <v>0</v>
      </c>
      <c r="T60" s="474">
        <f t="shared" si="1"/>
        <v>0</v>
      </c>
      <c r="U60" s="475"/>
      <c r="V60" s="553">
        <f t="shared" si="2"/>
        <v>0</v>
      </c>
      <c r="W60" s="476">
        <f t="shared" si="3"/>
        <v>0</v>
      </c>
      <c r="X60" s="476">
        <f t="shared" si="4"/>
        <v>0</v>
      </c>
      <c r="Y60" s="476">
        <f t="shared" si="5"/>
        <v>0</v>
      </c>
      <c r="Z60" s="554">
        <f t="shared" si="6"/>
        <v>0</v>
      </c>
      <c r="AA60" s="477">
        <f t="shared" si="7"/>
        <v>0</v>
      </c>
      <c r="AB60" s="477">
        <f t="shared" si="8"/>
        <v>0</v>
      </c>
      <c r="AC60" s="477">
        <f t="shared" si="9"/>
        <v>0</v>
      </c>
      <c r="AD60" s="555">
        <f t="shared" si="10"/>
        <v>0</v>
      </c>
      <c r="AE60" s="478">
        <f t="shared" si="11"/>
        <v>0</v>
      </c>
      <c r="AF60" s="478">
        <f t="shared" si="12"/>
        <v>0</v>
      </c>
      <c r="AG60" s="478">
        <f t="shared" si="13"/>
        <v>0</v>
      </c>
      <c r="AH60" s="479">
        <f t="shared" si="14"/>
        <v>0</v>
      </c>
      <c r="AI60" s="479">
        <f t="shared" si="15"/>
        <v>0</v>
      </c>
      <c r="AJ60" s="479">
        <f t="shared" si="16"/>
        <v>0</v>
      </c>
      <c r="AK60" s="413">
        <f t="shared" si="17"/>
        <v>0</v>
      </c>
      <c r="AL60" s="413">
        <f t="shared" si="18"/>
        <v>0</v>
      </c>
      <c r="AM60" s="413">
        <f t="shared" si="19"/>
        <v>0</v>
      </c>
      <c r="AN60" s="1124">
        <f t="shared" si="20"/>
        <v>0</v>
      </c>
      <c r="AO60" s="1138">
        <f t="shared" si="21"/>
        <v>0</v>
      </c>
      <c r="AP60" s="1155">
        <f t="shared" si="22"/>
        <v>0</v>
      </c>
      <c r="AS60" s="465"/>
    </row>
    <row r="61" spans="1:45" x14ac:dyDescent="0.2">
      <c r="A61" s="480"/>
      <c r="B61" s="481"/>
      <c r="C61" s="482"/>
      <c r="D61" s="483"/>
      <c r="E61" s="483"/>
      <c r="F61" s="484"/>
      <c r="G61" s="470">
        <f t="shared" si="0"/>
        <v>0</v>
      </c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2"/>
      <c r="S61" s="473">
        <f>IFERROR(IF(A61&lt;&gt;"GfB",(SUM(G61:J61,L61,P61)*12+(N61+O61))*(100+$J$12+$J$13)%+((K61+M61+Q61+R61*('B4_Allgemeine Angaben'!$L$53=1))*12),(SUM(G61:J61,L61,P61)*12+(N61+O61))*(100+$J$15+$J$13)%+((K61+M61+Q61+R61*('B4_Allgemeine Angaben'!$L$53=1))*12)),0)</f>
        <v>0</v>
      </c>
      <c r="T61" s="474">
        <f t="shared" si="1"/>
        <v>0</v>
      </c>
      <c r="U61" s="475"/>
      <c r="V61" s="553">
        <f t="shared" si="2"/>
        <v>0</v>
      </c>
      <c r="W61" s="476">
        <f t="shared" si="3"/>
        <v>0</v>
      </c>
      <c r="X61" s="476">
        <f t="shared" si="4"/>
        <v>0</v>
      </c>
      <c r="Y61" s="476">
        <f t="shared" si="5"/>
        <v>0</v>
      </c>
      <c r="Z61" s="554">
        <f t="shared" si="6"/>
        <v>0</v>
      </c>
      <c r="AA61" s="477">
        <f t="shared" si="7"/>
        <v>0</v>
      </c>
      <c r="AB61" s="477">
        <f t="shared" si="8"/>
        <v>0</v>
      </c>
      <c r="AC61" s="477">
        <f t="shared" si="9"/>
        <v>0</v>
      </c>
      <c r="AD61" s="555">
        <f t="shared" si="10"/>
        <v>0</v>
      </c>
      <c r="AE61" s="478">
        <f t="shared" si="11"/>
        <v>0</v>
      </c>
      <c r="AF61" s="478">
        <f t="shared" si="12"/>
        <v>0</v>
      </c>
      <c r="AG61" s="478">
        <f t="shared" si="13"/>
        <v>0</v>
      </c>
      <c r="AH61" s="479">
        <f t="shared" si="14"/>
        <v>0</v>
      </c>
      <c r="AI61" s="479">
        <f t="shared" si="15"/>
        <v>0</v>
      </c>
      <c r="AJ61" s="479">
        <f t="shared" si="16"/>
        <v>0</v>
      </c>
      <c r="AK61" s="413">
        <f t="shared" si="17"/>
        <v>0</v>
      </c>
      <c r="AL61" s="413">
        <f t="shared" si="18"/>
        <v>0</v>
      </c>
      <c r="AM61" s="413">
        <f t="shared" si="19"/>
        <v>0</v>
      </c>
      <c r="AN61" s="1124">
        <f t="shared" si="20"/>
        <v>0</v>
      </c>
      <c r="AO61" s="1138">
        <f t="shared" si="21"/>
        <v>0</v>
      </c>
      <c r="AP61" s="1155">
        <f t="shared" si="22"/>
        <v>0</v>
      </c>
      <c r="AS61" s="465"/>
    </row>
    <row r="62" spans="1:45" x14ac:dyDescent="0.2">
      <c r="A62" s="480"/>
      <c r="B62" s="481"/>
      <c r="C62" s="482"/>
      <c r="D62" s="483"/>
      <c r="E62" s="483"/>
      <c r="F62" s="484"/>
      <c r="G62" s="470">
        <f t="shared" si="0"/>
        <v>0</v>
      </c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2"/>
      <c r="S62" s="473">
        <f>IFERROR(IF(A62&lt;&gt;"GfB",(SUM(G62:J62,L62,P62)*12+(N62+O62))*(100+$J$12+$J$13)%+((K62+M62+Q62+R62*('B4_Allgemeine Angaben'!$L$53=1))*12),(SUM(G62:J62,L62,P62)*12+(N62+O62))*(100+$J$15+$J$13)%+((K62+M62+Q62+R62*('B4_Allgemeine Angaben'!$L$53=1))*12)),0)</f>
        <v>0</v>
      </c>
      <c r="T62" s="474">
        <f t="shared" si="1"/>
        <v>0</v>
      </c>
      <c r="U62" s="475"/>
      <c r="V62" s="553">
        <f t="shared" si="2"/>
        <v>0</v>
      </c>
      <c r="W62" s="476">
        <f t="shared" si="3"/>
        <v>0</v>
      </c>
      <c r="X62" s="476">
        <f t="shared" si="4"/>
        <v>0</v>
      </c>
      <c r="Y62" s="476">
        <f t="shared" si="5"/>
        <v>0</v>
      </c>
      <c r="Z62" s="554">
        <f t="shared" si="6"/>
        <v>0</v>
      </c>
      <c r="AA62" s="477">
        <f t="shared" si="7"/>
        <v>0</v>
      </c>
      <c r="AB62" s="477">
        <f t="shared" si="8"/>
        <v>0</v>
      </c>
      <c r="AC62" s="477">
        <f t="shared" si="9"/>
        <v>0</v>
      </c>
      <c r="AD62" s="555">
        <f t="shared" si="10"/>
        <v>0</v>
      </c>
      <c r="AE62" s="478">
        <f t="shared" si="11"/>
        <v>0</v>
      </c>
      <c r="AF62" s="478">
        <f t="shared" si="12"/>
        <v>0</v>
      </c>
      <c r="AG62" s="478">
        <f t="shared" si="13"/>
        <v>0</v>
      </c>
      <c r="AH62" s="479">
        <f t="shared" si="14"/>
        <v>0</v>
      </c>
      <c r="AI62" s="479">
        <f t="shared" si="15"/>
        <v>0</v>
      </c>
      <c r="AJ62" s="479">
        <f t="shared" si="16"/>
        <v>0</v>
      </c>
      <c r="AK62" s="413">
        <f t="shared" si="17"/>
        <v>0</v>
      </c>
      <c r="AL62" s="413">
        <f t="shared" si="18"/>
        <v>0</v>
      </c>
      <c r="AM62" s="413">
        <f t="shared" si="19"/>
        <v>0</v>
      </c>
      <c r="AN62" s="1124">
        <f t="shared" si="20"/>
        <v>0</v>
      </c>
      <c r="AO62" s="1138">
        <f t="shared" si="21"/>
        <v>0</v>
      </c>
      <c r="AP62" s="1155">
        <f t="shared" si="22"/>
        <v>0</v>
      </c>
      <c r="AS62" s="465"/>
    </row>
    <row r="63" spans="1:45" x14ac:dyDescent="0.2">
      <c r="A63" s="480"/>
      <c r="B63" s="481"/>
      <c r="C63" s="482"/>
      <c r="D63" s="483"/>
      <c r="E63" s="483"/>
      <c r="F63" s="484"/>
      <c r="G63" s="470">
        <f t="shared" si="0"/>
        <v>0</v>
      </c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2"/>
      <c r="S63" s="473">
        <f>IFERROR(IF(A63&lt;&gt;"GfB",(SUM(G63:J63,L63,P63)*12+(N63+O63))*(100+$J$12+$J$13)%+((K63+M63+Q63+R63*('B4_Allgemeine Angaben'!$L$53=1))*12),(SUM(G63:J63,L63,P63)*12+(N63+O63))*(100+$J$15+$J$13)%+((K63+M63+Q63+R63*('B4_Allgemeine Angaben'!$L$53=1))*12)),0)</f>
        <v>0</v>
      </c>
      <c r="T63" s="474">
        <f t="shared" si="1"/>
        <v>0</v>
      </c>
      <c r="U63" s="475"/>
      <c r="V63" s="553">
        <f t="shared" si="2"/>
        <v>0</v>
      </c>
      <c r="W63" s="476">
        <f t="shared" si="3"/>
        <v>0</v>
      </c>
      <c r="X63" s="476">
        <f t="shared" si="4"/>
        <v>0</v>
      </c>
      <c r="Y63" s="476">
        <f t="shared" si="5"/>
        <v>0</v>
      </c>
      <c r="Z63" s="554">
        <f t="shared" si="6"/>
        <v>0</v>
      </c>
      <c r="AA63" s="477">
        <f t="shared" si="7"/>
        <v>0</v>
      </c>
      <c r="AB63" s="477">
        <f t="shared" si="8"/>
        <v>0</v>
      </c>
      <c r="AC63" s="477">
        <f t="shared" si="9"/>
        <v>0</v>
      </c>
      <c r="AD63" s="555">
        <f t="shared" si="10"/>
        <v>0</v>
      </c>
      <c r="AE63" s="478">
        <f t="shared" si="11"/>
        <v>0</v>
      </c>
      <c r="AF63" s="478">
        <f t="shared" si="12"/>
        <v>0</v>
      </c>
      <c r="AG63" s="478">
        <f t="shared" si="13"/>
        <v>0</v>
      </c>
      <c r="AH63" s="479">
        <f t="shared" si="14"/>
        <v>0</v>
      </c>
      <c r="AI63" s="479">
        <f t="shared" si="15"/>
        <v>0</v>
      </c>
      <c r="AJ63" s="479">
        <f t="shared" si="16"/>
        <v>0</v>
      </c>
      <c r="AK63" s="413">
        <f t="shared" si="17"/>
        <v>0</v>
      </c>
      <c r="AL63" s="413">
        <f t="shared" si="18"/>
        <v>0</v>
      </c>
      <c r="AM63" s="413">
        <f t="shared" si="19"/>
        <v>0</v>
      </c>
      <c r="AN63" s="1124">
        <f t="shared" si="20"/>
        <v>0</v>
      </c>
      <c r="AO63" s="1138">
        <f t="shared" si="21"/>
        <v>0</v>
      </c>
      <c r="AP63" s="1155">
        <f t="shared" si="22"/>
        <v>0</v>
      </c>
      <c r="AS63" s="465"/>
    </row>
    <row r="64" spans="1:45" x14ac:dyDescent="0.2">
      <c r="A64" s="480"/>
      <c r="B64" s="481"/>
      <c r="C64" s="482"/>
      <c r="D64" s="483"/>
      <c r="E64" s="483"/>
      <c r="F64" s="484"/>
      <c r="G64" s="470">
        <f t="shared" si="0"/>
        <v>0</v>
      </c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2"/>
      <c r="S64" s="473">
        <f>IFERROR(IF(A64&lt;&gt;"GfB",(SUM(G64:J64,L64,P64)*12+(N64+O64))*(100+$J$12+$J$13)%+((K64+M64+Q64+R64*('B4_Allgemeine Angaben'!$L$53=1))*12),(SUM(G64:J64,L64,P64)*12+(N64+O64))*(100+$J$15+$J$13)%+((K64+M64+Q64+R64*('B4_Allgemeine Angaben'!$L$53=1))*12)),0)</f>
        <v>0</v>
      </c>
      <c r="T64" s="474">
        <f t="shared" si="1"/>
        <v>0</v>
      </c>
      <c r="U64" s="475"/>
      <c r="V64" s="553">
        <f t="shared" si="2"/>
        <v>0</v>
      </c>
      <c r="W64" s="476">
        <f t="shared" si="3"/>
        <v>0</v>
      </c>
      <c r="X64" s="476">
        <f t="shared" si="4"/>
        <v>0</v>
      </c>
      <c r="Y64" s="476">
        <f t="shared" si="5"/>
        <v>0</v>
      </c>
      <c r="Z64" s="554">
        <f t="shared" si="6"/>
        <v>0</v>
      </c>
      <c r="AA64" s="477">
        <f t="shared" si="7"/>
        <v>0</v>
      </c>
      <c r="AB64" s="477">
        <f t="shared" si="8"/>
        <v>0</v>
      </c>
      <c r="AC64" s="477">
        <f t="shared" si="9"/>
        <v>0</v>
      </c>
      <c r="AD64" s="555">
        <f t="shared" si="10"/>
        <v>0</v>
      </c>
      <c r="AE64" s="478">
        <f t="shared" si="11"/>
        <v>0</v>
      </c>
      <c r="AF64" s="478">
        <f t="shared" si="12"/>
        <v>0</v>
      </c>
      <c r="AG64" s="478">
        <f t="shared" si="13"/>
        <v>0</v>
      </c>
      <c r="AH64" s="479">
        <f t="shared" si="14"/>
        <v>0</v>
      </c>
      <c r="AI64" s="479">
        <f t="shared" si="15"/>
        <v>0</v>
      </c>
      <c r="AJ64" s="479">
        <f t="shared" si="16"/>
        <v>0</v>
      </c>
      <c r="AK64" s="413">
        <f t="shared" si="17"/>
        <v>0</v>
      </c>
      <c r="AL64" s="413">
        <f t="shared" si="18"/>
        <v>0</v>
      </c>
      <c r="AM64" s="413">
        <f t="shared" si="19"/>
        <v>0</v>
      </c>
      <c r="AN64" s="1124">
        <f t="shared" si="20"/>
        <v>0</v>
      </c>
      <c r="AO64" s="1138">
        <f t="shared" si="21"/>
        <v>0</v>
      </c>
      <c r="AP64" s="1155">
        <f t="shared" si="22"/>
        <v>0</v>
      </c>
      <c r="AS64" s="465"/>
    </row>
    <row r="65" spans="1:48" x14ac:dyDescent="0.2">
      <c r="A65" s="480"/>
      <c r="B65" s="481"/>
      <c r="C65" s="482"/>
      <c r="D65" s="483"/>
      <c r="E65" s="483"/>
      <c r="F65" s="484"/>
      <c r="G65" s="470">
        <f t="shared" si="0"/>
        <v>0</v>
      </c>
      <c r="H65" s="471"/>
      <c r="I65" s="471"/>
      <c r="J65" s="471"/>
      <c r="K65" s="471"/>
      <c r="L65" s="471"/>
      <c r="M65" s="471"/>
      <c r="N65" s="471"/>
      <c r="O65" s="471"/>
      <c r="P65" s="471"/>
      <c r="Q65" s="471"/>
      <c r="R65" s="472"/>
      <c r="S65" s="473">
        <f>IFERROR(IF(A65&lt;&gt;"GfB",(SUM(G65:J65,L65,P65)*12+(N65+O65))*(100+$J$12+$J$13)%+((K65+M65+Q65+R65*('B4_Allgemeine Angaben'!$L$53=1))*12),(SUM(G65:J65,L65,P65)*12+(N65+O65))*(100+$J$15+$J$13)%+((K65+M65+Q65+R65*('B4_Allgemeine Angaben'!$L$53=1))*12)),0)</f>
        <v>0</v>
      </c>
      <c r="T65" s="474">
        <f t="shared" si="1"/>
        <v>0</v>
      </c>
      <c r="U65" s="475"/>
      <c r="V65" s="553">
        <f t="shared" si="2"/>
        <v>0</v>
      </c>
      <c r="W65" s="476">
        <f t="shared" si="3"/>
        <v>0</v>
      </c>
      <c r="X65" s="476">
        <f t="shared" si="4"/>
        <v>0</v>
      </c>
      <c r="Y65" s="476">
        <f t="shared" si="5"/>
        <v>0</v>
      </c>
      <c r="Z65" s="554">
        <f t="shared" si="6"/>
        <v>0</v>
      </c>
      <c r="AA65" s="477">
        <f t="shared" si="7"/>
        <v>0</v>
      </c>
      <c r="AB65" s="477">
        <f t="shared" si="8"/>
        <v>0</v>
      </c>
      <c r="AC65" s="477">
        <f t="shared" si="9"/>
        <v>0</v>
      </c>
      <c r="AD65" s="555">
        <f t="shared" si="10"/>
        <v>0</v>
      </c>
      <c r="AE65" s="478">
        <f t="shared" si="11"/>
        <v>0</v>
      </c>
      <c r="AF65" s="478">
        <f t="shared" si="12"/>
        <v>0</v>
      </c>
      <c r="AG65" s="478">
        <f t="shared" si="13"/>
        <v>0</v>
      </c>
      <c r="AH65" s="479">
        <f t="shared" si="14"/>
        <v>0</v>
      </c>
      <c r="AI65" s="479">
        <f t="shared" si="15"/>
        <v>0</v>
      </c>
      <c r="AJ65" s="479">
        <f t="shared" si="16"/>
        <v>0</v>
      </c>
      <c r="AK65" s="413">
        <f t="shared" si="17"/>
        <v>0</v>
      </c>
      <c r="AL65" s="413">
        <f t="shared" si="18"/>
        <v>0</v>
      </c>
      <c r="AM65" s="413">
        <f t="shared" si="19"/>
        <v>0</v>
      </c>
      <c r="AN65" s="1124">
        <f t="shared" si="20"/>
        <v>0</v>
      </c>
      <c r="AO65" s="1138">
        <f t="shared" si="21"/>
        <v>0</v>
      </c>
      <c r="AP65" s="1155">
        <f t="shared" si="22"/>
        <v>0</v>
      </c>
      <c r="AS65" s="465"/>
    </row>
    <row r="66" spans="1:48" x14ac:dyDescent="0.2">
      <c r="A66" s="480"/>
      <c r="B66" s="481"/>
      <c r="C66" s="482"/>
      <c r="D66" s="483"/>
      <c r="E66" s="483"/>
      <c r="F66" s="484"/>
      <c r="G66" s="470">
        <f t="shared" si="0"/>
        <v>0</v>
      </c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2"/>
      <c r="S66" s="473">
        <f>IFERROR(IF(A66&lt;&gt;"GfB",(SUM(G66:J66,L66,P66)*12+(N66+O66))*(100+$J$12+$J$13)%+((K66+M66+Q66+R66*('B4_Allgemeine Angaben'!$L$53=1))*12),(SUM(G66:J66,L66,P66)*12+(N66+O66))*(100+$J$15+$J$13)%+((K66+M66+Q66+R66*('B4_Allgemeine Angaben'!$L$53=1))*12)),0)</f>
        <v>0</v>
      </c>
      <c r="T66" s="474">
        <f t="shared" si="1"/>
        <v>0</v>
      </c>
      <c r="U66" s="475"/>
      <c r="V66" s="553">
        <f t="shared" si="2"/>
        <v>0</v>
      </c>
      <c r="W66" s="476">
        <f t="shared" si="3"/>
        <v>0</v>
      </c>
      <c r="X66" s="476">
        <f t="shared" si="4"/>
        <v>0</v>
      </c>
      <c r="Y66" s="476">
        <f t="shared" si="5"/>
        <v>0</v>
      </c>
      <c r="Z66" s="554">
        <f t="shared" si="6"/>
        <v>0</v>
      </c>
      <c r="AA66" s="477">
        <f t="shared" si="7"/>
        <v>0</v>
      </c>
      <c r="AB66" s="477">
        <f t="shared" si="8"/>
        <v>0</v>
      </c>
      <c r="AC66" s="477">
        <f t="shared" si="9"/>
        <v>0</v>
      </c>
      <c r="AD66" s="555">
        <f t="shared" si="10"/>
        <v>0</v>
      </c>
      <c r="AE66" s="478">
        <f t="shared" si="11"/>
        <v>0</v>
      </c>
      <c r="AF66" s="478">
        <f t="shared" si="12"/>
        <v>0</v>
      </c>
      <c r="AG66" s="478">
        <f t="shared" si="13"/>
        <v>0</v>
      </c>
      <c r="AH66" s="479">
        <f t="shared" si="14"/>
        <v>0</v>
      </c>
      <c r="AI66" s="479">
        <f t="shared" si="15"/>
        <v>0</v>
      </c>
      <c r="AJ66" s="479">
        <f t="shared" si="16"/>
        <v>0</v>
      </c>
      <c r="AK66" s="413">
        <f t="shared" si="17"/>
        <v>0</v>
      </c>
      <c r="AL66" s="413">
        <f t="shared" si="18"/>
        <v>0</v>
      </c>
      <c r="AM66" s="413">
        <f t="shared" si="19"/>
        <v>0</v>
      </c>
      <c r="AN66" s="1124">
        <f t="shared" si="20"/>
        <v>0</v>
      </c>
      <c r="AO66" s="1138">
        <f t="shared" si="21"/>
        <v>0</v>
      </c>
      <c r="AP66" s="1155">
        <f t="shared" si="22"/>
        <v>0</v>
      </c>
      <c r="AS66" s="465"/>
    </row>
    <row r="67" spans="1:48" x14ac:dyDescent="0.2">
      <c r="A67" s="480"/>
      <c r="B67" s="481"/>
      <c r="C67" s="482"/>
      <c r="D67" s="483"/>
      <c r="E67" s="483"/>
      <c r="F67" s="484"/>
      <c r="G67" s="470">
        <f t="shared" si="0"/>
        <v>0</v>
      </c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2"/>
      <c r="S67" s="473">
        <f>IFERROR(IF(A67&lt;&gt;"GfB",(SUM(G67:J67,L67,P67)*12+(N67+O67))*(100+$J$12+$J$13)%+((K67+M67+Q67+R67*('B4_Allgemeine Angaben'!$L$53=1))*12),(SUM(G67:J67,L67,P67)*12+(N67+O67))*(100+$J$15+$J$13)%+((K67+M67+Q67+R67*('B4_Allgemeine Angaben'!$L$53=1))*12)),0)</f>
        <v>0</v>
      </c>
      <c r="T67" s="474">
        <f t="shared" si="1"/>
        <v>0</v>
      </c>
      <c r="U67" s="475"/>
      <c r="V67" s="553">
        <f t="shared" si="2"/>
        <v>0</v>
      </c>
      <c r="W67" s="476">
        <f t="shared" si="3"/>
        <v>0</v>
      </c>
      <c r="X67" s="476">
        <f t="shared" si="4"/>
        <v>0</v>
      </c>
      <c r="Y67" s="476">
        <f t="shared" si="5"/>
        <v>0</v>
      </c>
      <c r="Z67" s="554">
        <f t="shared" si="6"/>
        <v>0</v>
      </c>
      <c r="AA67" s="477">
        <f t="shared" si="7"/>
        <v>0</v>
      </c>
      <c r="AB67" s="477">
        <f t="shared" si="8"/>
        <v>0</v>
      </c>
      <c r="AC67" s="477">
        <f t="shared" si="9"/>
        <v>0</v>
      </c>
      <c r="AD67" s="555">
        <f t="shared" si="10"/>
        <v>0</v>
      </c>
      <c r="AE67" s="478">
        <f t="shared" si="11"/>
        <v>0</v>
      </c>
      <c r="AF67" s="478">
        <f t="shared" si="12"/>
        <v>0</v>
      </c>
      <c r="AG67" s="478">
        <f t="shared" si="13"/>
        <v>0</v>
      </c>
      <c r="AH67" s="479">
        <f t="shared" si="14"/>
        <v>0</v>
      </c>
      <c r="AI67" s="479">
        <f t="shared" si="15"/>
        <v>0</v>
      </c>
      <c r="AJ67" s="479">
        <f t="shared" si="16"/>
        <v>0</v>
      </c>
      <c r="AK67" s="413">
        <f t="shared" si="17"/>
        <v>0</v>
      </c>
      <c r="AL67" s="413">
        <f t="shared" si="18"/>
        <v>0</v>
      </c>
      <c r="AM67" s="413">
        <f t="shared" si="19"/>
        <v>0</v>
      </c>
      <c r="AN67" s="1124">
        <f t="shared" si="20"/>
        <v>0</v>
      </c>
      <c r="AO67" s="1138">
        <f t="shared" si="21"/>
        <v>0</v>
      </c>
      <c r="AP67" s="1155">
        <f t="shared" si="22"/>
        <v>0</v>
      </c>
      <c r="AS67" s="465"/>
    </row>
    <row r="68" spans="1:48" x14ac:dyDescent="0.2">
      <c r="A68" s="480"/>
      <c r="B68" s="481"/>
      <c r="C68" s="482"/>
      <c r="D68" s="483"/>
      <c r="E68" s="483"/>
      <c r="F68" s="484"/>
      <c r="G68" s="470">
        <f t="shared" si="0"/>
        <v>0</v>
      </c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2"/>
      <c r="S68" s="473">
        <f>IFERROR(IF(A68&lt;&gt;"GfB",(SUM(G68:J68,L68,P68)*12+(N68+O68))*(100+$J$12+$J$13)%+((K68+M68+Q68+R68*('B4_Allgemeine Angaben'!$L$53=1))*12),(SUM(G68:J68,L68,P68)*12+(N68+O68))*(100+$J$15+$J$13)%+((K68+M68+Q68+R68*('B4_Allgemeine Angaben'!$L$53=1))*12)),0)</f>
        <v>0</v>
      </c>
      <c r="T68" s="474">
        <f t="shared" si="1"/>
        <v>0</v>
      </c>
      <c r="U68" s="475"/>
      <c r="V68" s="553">
        <f t="shared" si="2"/>
        <v>0</v>
      </c>
      <c r="W68" s="476">
        <f t="shared" si="3"/>
        <v>0</v>
      </c>
      <c r="X68" s="476">
        <f t="shared" si="4"/>
        <v>0</v>
      </c>
      <c r="Y68" s="476">
        <f t="shared" si="5"/>
        <v>0</v>
      </c>
      <c r="Z68" s="554">
        <f t="shared" si="6"/>
        <v>0</v>
      </c>
      <c r="AA68" s="477">
        <f t="shared" si="7"/>
        <v>0</v>
      </c>
      <c r="AB68" s="477">
        <f t="shared" si="8"/>
        <v>0</v>
      </c>
      <c r="AC68" s="477">
        <f t="shared" si="9"/>
        <v>0</v>
      </c>
      <c r="AD68" s="555">
        <f t="shared" si="10"/>
        <v>0</v>
      </c>
      <c r="AE68" s="478">
        <f t="shared" si="11"/>
        <v>0</v>
      </c>
      <c r="AF68" s="478">
        <f t="shared" si="12"/>
        <v>0</v>
      </c>
      <c r="AG68" s="478">
        <f t="shared" si="13"/>
        <v>0</v>
      </c>
      <c r="AH68" s="479">
        <f t="shared" si="14"/>
        <v>0</v>
      </c>
      <c r="AI68" s="479">
        <f t="shared" si="15"/>
        <v>0</v>
      </c>
      <c r="AJ68" s="479">
        <f t="shared" si="16"/>
        <v>0</v>
      </c>
      <c r="AK68" s="413">
        <f t="shared" si="17"/>
        <v>0</v>
      </c>
      <c r="AL68" s="413">
        <f t="shared" si="18"/>
        <v>0</v>
      </c>
      <c r="AM68" s="413">
        <f t="shared" si="19"/>
        <v>0</v>
      </c>
      <c r="AN68" s="1124">
        <f t="shared" si="20"/>
        <v>0</v>
      </c>
      <c r="AO68" s="1138">
        <f t="shared" si="21"/>
        <v>0</v>
      </c>
      <c r="AP68" s="1155">
        <f t="shared" si="22"/>
        <v>0</v>
      </c>
      <c r="AS68" s="465"/>
    </row>
    <row r="69" spans="1:48" x14ac:dyDescent="0.2">
      <c r="A69" s="480"/>
      <c r="B69" s="481"/>
      <c r="C69" s="482"/>
      <c r="D69" s="483"/>
      <c r="E69" s="483"/>
      <c r="F69" s="484"/>
      <c r="G69" s="470">
        <f t="shared" si="0"/>
        <v>0</v>
      </c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2"/>
      <c r="S69" s="473">
        <f>IFERROR(IF(A69&lt;&gt;"GfB",(SUM(G69:J69,L69,P69)*12+(N69+O69))*(100+$J$12+$J$13)%+((K69+M69+Q69+R69*('B4_Allgemeine Angaben'!$L$53=1))*12),(SUM(G69:J69,L69,P69)*12+(N69+O69))*(100+$J$15+$J$13)%+((K69+M69+Q69+R69*('B4_Allgemeine Angaben'!$L$53=1))*12)),0)</f>
        <v>0</v>
      </c>
      <c r="T69" s="474">
        <f t="shared" si="1"/>
        <v>0</v>
      </c>
      <c r="U69" s="475"/>
      <c r="V69" s="553">
        <f t="shared" si="2"/>
        <v>0</v>
      </c>
      <c r="W69" s="476">
        <f t="shared" si="3"/>
        <v>0</v>
      </c>
      <c r="X69" s="476">
        <f t="shared" si="4"/>
        <v>0</v>
      </c>
      <c r="Y69" s="476">
        <f t="shared" si="5"/>
        <v>0</v>
      </c>
      <c r="Z69" s="554">
        <f t="shared" si="6"/>
        <v>0</v>
      </c>
      <c r="AA69" s="477">
        <f t="shared" si="7"/>
        <v>0</v>
      </c>
      <c r="AB69" s="477">
        <f t="shared" si="8"/>
        <v>0</v>
      </c>
      <c r="AC69" s="477">
        <f t="shared" si="9"/>
        <v>0</v>
      </c>
      <c r="AD69" s="555">
        <f t="shared" si="10"/>
        <v>0</v>
      </c>
      <c r="AE69" s="478">
        <f t="shared" si="11"/>
        <v>0</v>
      </c>
      <c r="AF69" s="478">
        <f t="shared" si="12"/>
        <v>0</v>
      </c>
      <c r="AG69" s="478">
        <f t="shared" si="13"/>
        <v>0</v>
      </c>
      <c r="AH69" s="479">
        <f t="shared" si="14"/>
        <v>0</v>
      </c>
      <c r="AI69" s="479">
        <f t="shared" si="15"/>
        <v>0</v>
      </c>
      <c r="AJ69" s="479">
        <f t="shared" si="16"/>
        <v>0</v>
      </c>
      <c r="AK69" s="413">
        <f t="shared" si="17"/>
        <v>0</v>
      </c>
      <c r="AL69" s="413">
        <f t="shared" si="18"/>
        <v>0</v>
      </c>
      <c r="AM69" s="413">
        <f t="shared" si="19"/>
        <v>0</v>
      </c>
      <c r="AN69" s="1124">
        <f t="shared" si="20"/>
        <v>0</v>
      </c>
      <c r="AO69" s="1138">
        <f t="shared" si="21"/>
        <v>0</v>
      </c>
      <c r="AP69" s="1155">
        <f t="shared" si="22"/>
        <v>0</v>
      </c>
      <c r="AS69" s="465"/>
    </row>
    <row r="70" spans="1:48" x14ac:dyDescent="0.2">
      <c r="A70" s="480"/>
      <c r="B70" s="481"/>
      <c r="C70" s="482"/>
      <c r="D70" s="483"/>
      <c r="E70" s="483"/>
      <c r="F70" s="484"/>
      <c r="G70" s="470">
        <f t="shared" si="0"/>
        <v>0</v>
      </c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2"/>
      <c r="S70" s="473">
        <f>IFERROR(IF(A70&lt;&gt;"GfB",(SUM(G70:J70,L70,P70)*12+(N70+O70))*(100+$J$12+$J$13)%+((K70+M70+Q70+R70*('B4_Allgemeine Angaben'!$L$53=1))*12),(SUM(G70:J70,L70,P70)*12+(N70+O70))*(100+$J$15+$J$13)%+((K70+M70+Q70+R70*('B4_Allgemeine Angaben'!$L$53=1))*12)),0)</f>
        <v>0</v>
      </c>
      <c r="T70" s="474">
        <f t="shared" si="1"/>
        <v>0</v>
      </c>
      <c r="U70" s="475"/>
      <c r="V70" s="553">
        <f t="shared" si="2"/>
        <v>0</v>
      </c>
      <c r="W70" s="476">
        <f t="shared" si="3"/>
        <v>0</v>
      </c>
      <c r="X70" s="476">
        <f t="shared" si="4"/>
        <v>0</v>
      </c>
      <c r="Y70" s="476">
        <f t="shared" si="5"/>
        <v>0</v>
      </c>
      <c r="Z70" s="554">
        <f t="shared" si="6"/>
        <v>0</v>
      </c>
      <c r="AA70" s="477">
        <f t="shared" si="7"/>
        <v>0</v>
      </c>
      <c r="AB70" s="477">
        <f t="shared" si="8"/>
        <v>0</v>
      </c>
      <c r="AC70" s="477">
        <f t="shared" si="9"/>
        <v>0</v>
      </c>
      <c r="AD70" s="555">
        <f t="shared" si="10"/>
        <v>0</v>
      </c>
      <c r="AE70" s="478">
        <f t="shared" si="11"/>
        <v>0</v>
      </c>
      <c r="AF70" s="478">
        <f t="shared" si="12"/>
        <v>0</v>
      </c>
      <c r="AG70" s="478">
        <f t="shared" si="13"/>
        <v>0</v>
      </c>
      <c r="AH70" s="479">
        <f t="shared" si="14"/>
        <v>0</v>
      </c>
      <c r="AI70" s="479">
        <f t="shared" si="15"/>
        <v>0</v>
      </c>
      <c r="AJ70" s="479">
        <f t="shared" si="16"/>
        <v>0</v>
      </c>
      <c r="AK70" s="413">
        <f t="shared" si="17"/>
        <v>0</v>
      </c>
      <c r="AL70" s="413">
        <f t="shared" si="18"/>
        <v>0</v>
      </c>
      <c r="AM70" s="413">
        <f t="shared" si="19"/>
        <v>0</v>
      </c>
      <c r="AN70" s="1124">
        <f t="shared" si="20"/>
        <v>0</v>
      </c>
      <c r="AO70" s="1138">
        <f t="shared" si="21"/>
        <v>0</v>
      </c>
      <c r="AP70" s="1155">
        <f t="shared" si="22"/>
        <v>0</v>
      </c>
      <c r="AS70" s="465"/>
    </row>
    <row r="71" spans="1:48" x14ac:dyDescent="0.2">
      <c r="A71" s="480"/>
      <c r="B71" s="481"/>
      <c r="C71" s="482"/>
      <c r="D71" s="483"/>
      <c r="E71" s="483"/>
      <c r="F71" s="484"/>
      <c r="G71" s="470">
        <f t="shared" si="0"/>
        <v>0</v>
      </c>
      <c r="H71" s="471"/>
      <c r="I71" s="471"/>
      <c r="J71" s="471"/>
      <c r="K71" s="471"/>
      <c r="L71" s="471"/>
      <c r="M71" s="471"/>
      <c r="N71" s="471"/>
      <c r="O71" s="471"/>
      <c r="P71" s="471"/>
      <c r="Q71" s="471"/>
      <c r="R71" s="472"/>
      <c r="S71" s="473">
        <f>IFERROR(IF(A71&lt;&gt;"GfB",(SUM(G71:J71,L71,P71)*12+(N71+O71))*(100+$J$12+$J$13)%+((K71+M71+Q71+R71*('B4_Allgemeine Angaben'!$L$53=1))*12),(SUM(G71:J71,L71,P71)*12+(N71+O71))*(100+$J$15+$J$13)%+((K71+M71+Q71+R71*('B4_Allgemeine Angaben'!$L$53=1))*12)),0)</f>
        <v>0</v>
      </c>
      <c r="T71" s="474">
        <f t="shared" si="1"/>
        <v>0</v>
      </c>
      <c r="U71" s="475"/>
      <c r="V71" s="553">
        <f t="shared" si="2"/>
        <v>0</v>
      </c>
      <c r="W71" s="476">
        <f t="shared" si="3"/>
        <v>0</v>
      </c>
      <c r="X71" s="476">
        <f t="shared" si="4"/>
        <v>0</v>
      </c>
      <c r="Y71" s="476">
        <f t="shared" si="5"/>
        <v>0</v>
      </c>
      <c r="Z71" s="554">
        <f t="shared" si="6"/>
        <v>0</v>
      </c>
      <c r="AA71" s="477">
        <f t="shared" si="7"/>
        <v>0</v>
      </c>
      <c r="AB71" s="477">
        <f t="shared" si="8"/>
        <v>0</v>
      </c>
      <c r="AC71" s="477">
        <f t="shared" si="9"/>
        <v>0</v>
      </c>
      <c r="AD71" s="555">
        <f t="shared" si="10"/>
        <v>0</v>
      </c>
      <c r="AE71" s="478">
        <f t="shared" si="11"/>
        <v>0</v>
      </c>
      <c r="AF71" s="478">
        <f t="shared" si="12"/>
        <v>0</v>
      </c>
      <c r="AG71" s="478">
        <f t="shared" si="13"/>
        <v>0</v>
      </c>
      <c r="AH71" s="479">
        <f t="shared" si="14"/>
        <v>0</v>
      </c>
      <c r="AI71" s="479">
        <f t="shared" si="15"/>
        <v>0</v>
      </c>
      <c r="AJ71" s="479">
        <f t="shared" si="16"/>
        <v>0</v>
      </c>
      <c r="AK71" s="413">
        <f t="shared" si="17"/>
        <v>0</v>
      </c>
      <c r="AL71" s="413">
        <f t="shared" si="18"/>
        <v>0</v>
      </c>
      <c r="AM71" s="413">
        <f t="shared" si="19"/>
        <v>0</v>
      </c>
      <c r="AN71" s="1124">
        <f t="shared" si="20"/>
        <v>0</v>
      </c>
      <c r="AO71" s="1138">
        <f t="shared" si="21"/>
        <v>0</v>
      </c>
      <c r="AP71" s="1155">
        <f t="shared" si="22"/>
        <v>0</v>
      </c>
      <c r="AS71" s="465"/>
    </row>
    <row r="72" spans="1:48" x14ac:dyDescent="0.2">
      <c r="A72" s="480"/>
      <c r="B72" s="481"/>
      <c r="C72" s="482"/>
      <c r="D72" s="483"/>
      <c r="E72" s="483"/>
      <c r="F72" s="484"/>
      <c r="G72" s="470">
        <f t="shared" si="0"/>
        <v>0</v>
      </c>
      <c r="H72" s="471"/>
      <c r="I72" s="471"/>
      <c r="J72" s="471"/>
      <c r="K72" s="471"/>
      <c r="L72" s="471"/>
      <c r="M72" s="471"/>
      <c r="N72" s="471"/>
      <c r="O72" s="471"/>
      <c r="P72" s="471"/>
      <c r="Q72" s="471"/>
      <c r="R72" s="472"/>
      <c r="S72" s="473">
        <f>IFERROR(IF(A72&lt;&gt;"GfB",(SUM(G72:J72,L72,P72)*12+(N72+O72))*(100+$J$12+$J$13)%+((K72+M72+Q72+R72*('B4_Allgemeine Angaben'!$L$53=1))*12),(SUM(G72:J72,L72,P72)*12+(N72+O72))*(100+$J$15+$J$13)%+((K72+M72+Q72+R72*('B4_Allgemeine Angaben'!$L$53=1))*12)),0)</f>
        <v>0</v>
      </c>
      <c r="T72" s="474">
        <f t="shared" si="1"/>
        <v>0</v>
      </c>
      <c r="U72" s="475"/>
      <c r="V72" s="553">
        <f t="shared" si="2"/>
        <v>0</v>
      </c>
      <c r="W72" s="476">
        <f t="shared" si="3"/>
        <v>0</v>
      </c>
      <c r="X72" s="476">
        <f t="shared" si="4"/>
        <v>0</v>
      </c>
      <c r="Y72" s="476">
        <f t="shared" si="5"/>
        <v>0</v>
      </c>
      <c r="Z72" s="554">
        <f t="shared" si="6"/>
        <v>0</v>
      </c>
      <c r="AA72" s="477">
        <f t="shared" si="7"/>
        <v>0</v>
      </c>
      <c r="AB72" s="477">
        <f t="shared" si="8"/>
        <v>0</v>
      </c>
      <c r="AC72" s="477">
        <f t="shared" si="9"/>
        <v>0</v>
      </c>
      <c r="AD72" s="555">
        <f t="shared" si="10"/>
        <v>0</v>
      </c>
      <c r="AE72" s="478">
        <f t="shared" si="11"/>
        <v>0</v>
      </c>
      <c r="AF72" s="478">
        <f t="shared" si="12"/>
        <v>0</v>
      </c>
      <c r="AG72" s="478">
        <f t="shared" si="13"/>
        <v>0</v>
      </c>
      <c r="AH72" s="479">
        <f t="shared" si="14"/>
        <v>0</v>
      </c>
      <c r="AI72" s="479">
        <f t="shared" si="15"/>
        <v>0</v>
      </c>
      <c r="AJ72" s="479">
        <f t="shared" si="16"/>
        <v>0</v>
      </c>
      <c r="AK72" s="413">
        <f t="shared" si="17"/>
        <v>0</v>
      </c>
      <c r="AL72" s="413">
        <f t="shared" si="18"/>
        <v>0</v>
      </c>
      <c r="AM72" s="413">
        <f t="shared" si="19"/>
        <v>0</v>
      </c>
      <c r="AN72" s="1124">
        <f t="shared" si="20"/>
        <v>0</v>
      </c>
      <c r="AO72" s="1138">
        <f t="shared" si="21"/>
        <v>0</v>
      </c>
      <c r="AP72" s="1155">
        <f t="shared" si="22"/>
        <v>0</v>
      </c>
      <c r="AS72" s="465" t="s">
        <v>379</v>
      </c>
    </row>
    <row r="73" spans="1:48" x14ac:dyDescent="0.2">
      <c r="A73" s="480"/>
      <c r="B73" s="481"/>
      <c r="C73" s="482"/>
      <c r="D73" s="483"/>
      <c r="E73" s="483"/>
      <c r="F73" s="484"/>
      <c r="G73" s="470">
        <f t="shared" si="0"/>
        <v>0</v>
      </c>
      <c r="H73" s="471"/>
      <c r="I73" s="471"/>
      <c r="J73" s="471"/>
      <c r="K73" s="471"/>
      <c r="L73" s="471"/>
      <c r="M73" s="471"/>
      <c r="N73" s="471"/>
      <c r="O73" s="471"/>
      <c r="P73" s="471"/>
      <c r="Q73" s="471"/>
      <c r="R73" s="472"/>
      <c r="S73" s="473">
        <f>IFERROR(IF(A73&lt;&gt;"GfB",(SUM(G73:J73,L73,P73)*12+(N73+O73))*(100+$J$12+$J$13)%+((K73+M73+Q73+R73*('B4_Allgemeine Angaben'!$L$53=1))*12),(SUM(G73:J73,L73,P73)*12+(N73+O73))*(100+$J$15+$J$13)%+((K73+M73+Q73+R73*('B4_Allgemeine Angaben'!$L$53=1))*12)),0)</f>
        <v>0</v>
      </c>
      <c r="T73" s="474">
        <f t="shared" si="1"/>
        <v>0</v>
      </c>
      <c r="U73" s="475"/>
      <c r="V73" s="553">
        <f t="shared" si="2"/>
        <v>0</v>
      </c>
      <c r="W73" s="476">
        <f t="shared" si="3"/>
        <v>0</v>
      </c>
      <c r="X73" s="476">
        <f t="shared" si="4"/>
        <v>0</v>
      </c>
      <c r="Y73" s="476">
        <f t="shared" si="5"/>
        <v>0</v>
      </c>
      <c r="Z73" s="554">
        <f t="shared" si="6"/>
        <v>0</v>
      </c>
      <c r="AA73" s="477">
        <f t="shared" si="7"/>
        <v>0</v>
      </c>
      <c r="AB73" s="477">
        <f t="shared" si="8"/>
        <v>0</v>
      </c>
      <c r="AC73" s="477">
        <f t="shared" si="9"/>
        <v>0</v>
      </c>
      <c r="AD73" s="555">
        <f t="shared" si="10"/>
        <v>0</v>
      </c>
      <c r="AE73" s="478">
        <f t="shared" si="11"/>
        <v>0</v>
      </c>
      <c r="AF73" s="478">
        <f t="shared" si="12"/>
        <v>0</v>
      </c>
      <c r="AG73" s="478">
        <f t="shared" si="13"/>
        <v>0</v>
      </c>
      <c r="AH73" s="479">
        <f t="shared" si="14"/>
        <v>0</v>
      </c>
      <c r="AI73" s="479">
        <f t="shared" si="15"/>
        <v>0</v>
      </c>
      <c r="AJ73" s="479">
        <f t="shared" si="16"/>
        <v>0</v>
      </c>
      <c r="AK73" s="413">
        <f t="shared" si="17"/>
        <v>0</v>
      </c>
      <c r="AL73" s="413">
        <f t="shared" si="18"/>
        <v>0</v>
      </c>
      <c r="AM73" s="413">
        <f t="shared" si="19"/>
        <v>0</v>
      </c>
      <c r="AN73" s="1124">
        <f t="shared" si="20"/>
        <v>0</v>
      </c>
      <c r="AO73" s="1138">
        <f t="shared" si="21"/>
        <v>0</v>
      </c>
      <c r="AP73" s="1155">
        <f t="shared" si="22"/>
        <v>0</v>
      </c>
      <c r="AS73" s="465" t="s">
        <v>380</v>
      </c>
      <c r="AV73" s="541"/>
    </row>
    <row r="74" spans="1:48" x14ac:dyDescent="0.2">
      <c r="A74" s="480"/>
      <c r="B74" s="481"/>
      <c r="C74" s="482"/>
      <c r="D74" s="483"/>
      <c r="E74" s="483"/>
      <c r="F74" s="484"/>
      <c r="G74" s="470">
        <f t="shared" si="0"/>
        <v>0</v>
      </c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2"/>
      <c r="S74" s="473">
        <f>IFERROR(IF(A74&lt;&gt;"GfB",(SUM(G74:J74,L74,P74)*12+(N74+O74))*(100+$J$12+$J$13)%+((K74+M74+Q74+R74*('B4_Allgemeine Angaben'!$L$53=1))*12),(SUM(G74:J74,L74,P74)*12+(N74+O74))*(100+$J$15+$J$13)%+((K74+M74+Q74+R74*('B4_Allgemeine Angaben'!$L$53=1))*12)),0)</f>
        <v>0</v>
      </c>
      <c r="T74" s="474">
        <f t="shared" si="1"/>
        <v>0</v>
      </c>
      <c r="U74" s="475"/>
      <c r="V74" s="553">
        <f t="shared" si="2"/>
        <v>0</v>
      </c>
      <c r="W74" s="476">
        <f t="shared" si="3"/>
        <v>0</v>
      </c>
      <c r="X74" s="476">
        <f t="shared" si="4"/>
        <v>0</v>
      </c>
      <c r="Y74" s="476">
        <f t="shared" si="5"/>
        <v>0</v>
      </c>
      <c r="Z74" s="554">
        <f t="shared" si="6"/>
        <v>0</v>
      </c>
      <c r="AA74" s="477">
        <f t="shared" si="7"/>
        <v>0</v>
      </c>
      <c r="AB74" s="477">
        <f t="shared" si="8"/>
        <v>0</v>
      </c>
      <c r="AC74" s="477">
        <f t="shared" si="9"/>
        <v>0</v>
      </c>
      <c r="AD74" s="555">
        <f t="shared" si="10"/>
        <v>0</v>
      </c>
      <c r="AE74" s="478">
        <f t="shared" si="11"/>
        <v>0</v>
      </c>
      <c r="AF74" s="478">
        <f t="shared" si="12"/>
        <v>0</v>
      </c>
      <c r="AG74" s="478">
        <f t="shared" si="13"/>
        <v>0</v>
      </c>
      <c r="AH74" s="479">
        <f t="shared" si="14"/>
        <v>0</v>
      </c>
      <c r="AI74" s="479">
        <f t="shared" si="15"/>
        <v>0</v>
      </c>
      <c r="AJ74" s="479">
        <f t="shared" si="16"/>
        <v>0</v>
      </c>
      <c r="AK74" s="413">
        <f t="shared" si="17"/>
        <v>0</v>
      </c>
      <c r="AL74" s="413">
        <f t="shared" si="18"/>
        <v>0</v>
      </c>
      <c r="AM74" s="413">
        <f t="shared" si="19"/>
        <v>0</v>
      </c>
      <c r="AN74" s="1124">
        <f t="shared" si="20"/>
        <v>0</v>
      </c>
      <c r="AO74" s="1138">
        <f t="shared" si="21"/>
        <v>0</v>
      </c>
      <c r="AP74" s="1155">
        <f t="shared" si="22"/>
        <v>0</v>
      </c>
      <c r="AS74" s="485"/>
    </row>
    <row r="75" spans="1:48" x14ac:dyDescent="0.2">
      <c r="A75" s="480"/>
      <c r="B75" s="481"/>
      <c r="C75" s="482"/>
      <c r="D75" s="483"/>
      <c r="E75" s="483"/>
      <c r="F75" s="484"/>
      <c r="G75" s="470">
        <f t="shared" si="0"/>
        <v>0</v>
      </c>
      <c r="H75" s="471"/>
      <c r="I75" s="471"/>
      <c r="J75" s="471"/>
      <c r="K75" s="471"/>
      <c r="L75" s="471"/>
      <c r="M75" s="471"/>
      <c r="N75" s="471"/>
      <c r="O75" s="471"/>
      <c r="P75" s="471"/>
      <c r="Q75" s="471"/>
      <c r="R75" s="472"/>
      <c r="S75" s="473">
        <f>IFERROR(IF(A75&lt;&gt;"GfB",(SUM(G75:J75,L75,P75)*12+(N75+O75))*(100+$J$12+$J$13)%+((K75+M75+Q75+R75*('B4_Allgemeine Angaben'!$L$53=1))*12),(SUM(G75:J75,L75,P75)*12+(N75+O75))*(100+$J$15+$J$13)%+((K75+M75+Q75+R75*('B4_Allgemeine Angaben'!$L$53=1))*12)),0)</f>
        <v>0</v>
      </c>
      <c r="T75" s="474">
        <f t="shared" si="1"/>
        <v>0</v>
      </c>
      <c r="U75" s="475"/>
      <c r="V75" s="553">
        <f t="shared" si="2"/>
        <v>0</v>
      </c>
      <c r="W75" s="476">
        <f t="shared" si="3"/>
        <v>0</v>
      </c>
      <c r="X75" s="476">
        <f t="shared" si="4"/>
        <v>0</v>
      </c>
      <c r="Y75" s="476">
        <f t="shared" si="5"/>
        <v>0</v>
      </c>
      <c r="Z75" s="554">
        <f t="shared" si="6"/>
        <v>0</v>
      </c>
      <c r="AA75" s="477">
        <f t="shared" si="7"/>
        <v>0</v>
      </c>
      <c r="AB75" s="477">
        <f t="shared" si="8"/>
        <v>0</v>
      </c>
      <c r="AC75" s="477">
        <f t="shared" si="9"/>
        <v>0</v>
      </c>
      <c r="AD75" s="555">
        <f t="shared" si="10"/>
        <v>0</v>
      </c>
      <c r="AE75" s="478">
        <f t="shared" si="11"/>
        <v>0</v>
      </c>
      <c r="AF75" s="478">
        <f t="shared" si="12"/>
        <v>0</v>
      </c>
      <c r="AG75" s="478">
        <f t="shared" si="13"/>
        <v>0</v>
      </c>
      <c r="AH75" s="479">
        <f t="shared" si="14"/>
        <v>0</v>
      </c>
      <c r="AI75" s="479">
        <f t="shared" si="15"/>
        <v>0</v>
      </c>
      <c r="AJ75" s="479">
        <f t="shared" si="16"/>
        <v>0</v>
      </c>
      <c r="AK75" s="413">
        <f t="shared" si="17"/>
        <v>0</v>
      </c>
      <c r="AL75" s="413">
        <f t="shared" si="18"/>
        <v>0</v>
      </c>
      <c r="AM75" s="413">
        <f t="shared" si="19"/>
        <v>0</v>
      </c>
      <c r="AN75" s="1124">
        <f t="shared" si="20"/>
        <v>0</v>
      </c>
      <c r="AO75" s="1138">
        <f t="shared" si="21"/>
        <v>0</v>
      </c>
      <c r="AP75" s="1155">
        <f t="shared" si="22"/>
        <v>0</v>
      </c>
      <c r="AS75" s="460" t="s">
        <v>374</v>
      </c>
      <c r="AV75" s="541"/>
    </row>
    <row r="76" spans="1:48" x14ac:dyDescent="0.2">
      <c r="A76" s="480"/>
      <c r="B76" s="481"/>
      <c r="C76" s="482"/>
      <c r="D76" s="483"/>
      <c r="E76" s="483"/>
      <c r="F76" s="484"/>
      <c r="G76" s="470">
        <f t="shared" si="0"/>
        <v>0</v>
      </c>
      <c r="H76" s="471"/>
      <c r="I76" s="471"/>
      <c r="J76" s="471"/>
      <c r="K76" s="471"/>
      <c r="L76" s="471"/>
      <c r="M76" s="471"/>
      <c r="N76" s="471"/>
      <c r="O76" s="471"/>
      <c r="P76" s="471"/>
      <c r="Q76" s="471"/>
      <c r="R76" s="472"/>
      <c r="S76" s="473">
        <f>IFERROR(IF(A76&lt;&gt;"GfB",(SUM(G76:J76,L76,P76)*12+(N76+O76))*(100+$J$12+$J$13)%+((K76+M76+Q76+R76*('B4_Allgemeine Angaben'!$L$53=1))*12),(SUM(G76:J76,L76,P76)*12+(N76+O76))*(100+$J$15+$J$13)%+((K76+M76+Q76+R76*('B4_Allgemeine Angaben'!$L$53=1))*12)),0)</f>
        <v>0</v>
      </c>
      <c r="T76" s="474">
        <f t="shared" si="1"/>
        <v>0</v>
      </c>
      <c r="U76" s="475"/>
      <c r="V76" s="553">
        <f t="shared" si="2"/>
        <v>0</v>
      </c>
      <c r="W76" s="476">
        <f t="shared" si="3"/>
        <v>0</v>
      </c>
      <c r="X76" s="476">
        <f t="shared" si="4"/>
        <v>0</v>
      </c>
      <c r="Y76" s="476">
        <f t="shared" si="5"/>
        <v>0</v>
      </c>
      <c r="Z76" s="554">
        <f t="shared" si="6"/>
        <v>0</v>
      </c>
      <c r="AA76" s="477">
        <f t="shared" si="7"/>
        <v>0</v>
      </c>
      <c r="AB76" s="477">
        <f t="shared" si="8"/>
        <v>0</v>
      </c>
      <c r="AC76" s="477">
        <f t="shared" si="9"/>
        <v>0</v>
      </c>
      <c r="AD76" s="555">
        <f t="shared" si="10"/>
        <v>0</v>
      </c>
      <c r="AE76" s="478">
        <f t="shared" si="11"/>
        <v>0</v>
      </c>
      <c r="AF76" s="478">
        <f t="shared" si="12"/>
        <v>0</v>
      </c>
      <c r="AG76" s="478">
        <f t="shared" si="13"/>
        <v>0</v>
      </c>
      <c r="AH76" s="479">
        <f t="shared" si="14"/>
        <v>0</v>
      </c>
      <c r="AI76" s="479">
        <f t="shared" si="15"/>
        <v>0</v>
      </c>
      <c r="AJ76" s="479">
        <f t="shared" si="16"/>
        <v>0</v>
      </c>
      <c r="AK76" s="413">
        <f t="shared" si="17"/>
        <v>0</v>
      </c>
      <c r="AL76" s="413">
        <f t="shared" si="18"/>
        <v>0</v>
      </c>
      <c r="AM76" s="413">
        <f t="shared" si="19"/>
        <v>0</v>
      </c>
      <c r="AN76" s="1124">
        <f t="shared" si="20"/>
        <v>0</v>
      </c>
      <c r="AO76" s="1138">
        <f t="shared" si="21"/>
        <v>0</v>
      </c>
      <c r="AP76" s="1155">
        <f t="shared" si="22"/>
        <v>0</v>
      </c>
      <c r="AS76" s="465" t="s">
        <v>355</v>
      </c>
    </row>
    <row r="77" spans="1:48" x14ac:dyDescent="0.2">
      <c r="A77" s="480"/>
      <c r="B77" s="481"/>
      <c r="C77" s="482"/>
      <c r="D77" s="483"/>
      <c r="E77" s="483"/>
      <c r="F77" s="484"/>
      <c r="G77" s="470">
        <f t="shared" si="0"/>
        <v>0</v>
      </c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2"/>
      <c r="S77" s="473">
        <f>IFERROR(IF(A77&lt;&gt;"GfB",(SUM(G77:J77,L77,P77)*12+(N77+O77))*(100+$J$12+$J$13)%+((K77+M77+Q77+R77*('B4_Allgemeine Angaben'!$L$53=1))*12),(SUM(G77:J77,L77,P77)*12+(N77+O77))*(100+$J$15+$J$13)%+((K77+M77+Q77+R77*('B4_Allgemeine Angaben'!$L$53=1))*12)),0)</f>
        <v>0</v>
      </c>
      <c r="T77" s="474">
        <f t="shared" si="1"/>
        <v>0</v>
      </c>
      <c r="U77" s="475"/>
      <c r="V77" s="553">
        <f t="shared" si="2"/>
        <v>0</v>
      </c>
      <c r="W77" s="476">
        <f t="shared" si="3"/>
        <v>0</v>
      </c>
      <c r="X77" s="476">
        <f t="shared" si="4"/>
        <v>0</v>
      </c>
      <c r="Y77" s="476">
        <f t="shared" si="5"/>
        <v>0</v>
      </c>
      <c r="Z77" s="554">
        <f t="shared" si="6"/>
        <v>0</v>
      </c>
      <c r="AA77" s="477">
        <f t="shared" si="7"/>
        <v>0</v>
      </c>
      <c r="AB77" s="477">
        <f t="shared" si="8"/>
        <v>0</v>
      </c>
      <c r="AC77" s="477">
        <f t="shared" si="9"/>
        <v>0</v>
      </c>
      <c r="AD77" s="555">
        <f t="shared" si="10"/>
        <v>0</v>
      </c>
      <c r="AE77" s="478">
        <f t="shared" si="11"/>
        <v>0</v>
      </c>
      <c r="AF77" s="478">
        <f t="shared" si="12"/>
        <v>0</v>
      </c>
      <c r="AG77" s="478">
        <f t="shared" si="13"/>
        <v>0</v>
      </c>
      <c r="AH77" s="479">
        <f t="shared" si="14"/>
        <v>0</v>
      </c>
      <c r="AI77" s="479">
        <f t="shared" si="15"/>
        <v>0</v>
      </c>
      <c r="AJ77" s="479">
        <f t="shared" si="16"/>
        <v>0</v>
      </c>
      <c r="AK77" s="413">
        <f t="shared" si="17"/>
        <v>0</v>
      </c>
      <c r="AL77" s="413">
        <f t="shared" si="18"/>
        <v>0</v>
      </c>
      <c r="AM77" s="413">
        <f t="shared" si="19"/>
        <v>0</v>
      </c>
      <c r="AN77" s="1124">
        <f t="shared" si="20"/>
        <v>0</v>
      </c>
      <c r="AO77" s="1138">
        <f t="shared" si="21"/>
        <v>0</v>
      </c>
      <c r="AP77" s="1155">
        <f t="shared" si="22"/>
        <v>0</v>
      </c>
      <c r="AS77" s="465" t="s">
        <v>34</v>
      </c>
    </row>
    <row r="78" spans="1:48" x14ac:dyDescent="0.2">
      <c r="A78" s="480"/>
      <c r="B78" s="481"/>
      <c r="C78" s="482"/>
      <c r="D78" s="483"/>
      <c r="E78" s="483"/>
      <c r="F78" s="484"/>
      <c r="G78" s="470">
        <f t="shared" si="0"/>
        <v>0</v>
      </c>
      <c r="H78" s="471"/>
      <c r="I78" s="471"/>
      <c r="J78" s="471"/>
      <c r="K78" s="471"/>
      <c r="L78" s="471"/>
      <c r="M78" s="471"/>
      <c r="N78" s="471"/>
      <c r="O78" s="471"/>
      <c r="P78" s="471"/>
      <c r="Q78" s="471"/>
      <c r="R78" s="472"/>
      <c r="S78" s="473">
        <f>IFERROR(IF(A78&lt;&gt;"GfB",(SUM(G78:J78,L78,P78)*12+(N78+O78))*(100+$J$12+$J$13)%+((K78+M78+Q78+R78*('B4_Allgemeine Angaben'!$L$53=1))*12),(SUM(G78:J78,L78,P78)*12+(N78+O78))*(100+$J$15+$J$13)%+((K78+M78+Q78+R78*('B4_Allgemeine Angaben'!$L$53=1))*12)),0)</f>
        <v>0</v>
      </c>
      <c r="T78" s="474">
        <f t="shared" si="1"/>
        <v>0</v>
      </c>
      <c r="U78" s="475"/>
      <c r="V78" s="553">
        <f t="shared" si="2"/>
        <v>0</v>
      </c>
      <c r="W78" s="476">
        <f t="shared" si="3"/>
        <v>0</v>
      </c>
      <c r="X78" s="476">
        <f t="shared" si="4"/>
        <v>0</v>
      </c>
      <c r="Y78" s="476">
        <f t="shared" si="5"/>
        <v>0</v>
      </c>
      <c r="Z78" s="554">
        <f t="shared" si="6"/>
        <v>0</v>
      </c>
      <c r="AA78" s="477">
        <f t="shared" si="7"/>
        <v>0</v>
      </c>
      <c r="AB78" s="477">
        <f t="shared" si="8"/>
        <v>0</v>
      </c>
      <c r="AC78" s="477">
        <f t="shared" si="9"/>
        <v>0</v>
      </c>
      <c r="AD78" s="555">
        <f t="shared" si="10"/>
        <v>0</v>
      </c>
      <c r="AE78" s="478">
        <f t="shared" si="11"/>
        <v>0</v>
      </c>
      <c r="AF78" s="478">
        <f t="shared" si="12"/>
        <v>0</v>
      </c>
      <c r="AG78" s="478">
        <f t="shared" si="13"/>
        <v>0</v>
      </c>
      <c r="AH78" s="479">
        <f t="shared" si="14"/>
        <v>0</v>
      </c>
      <c r="AI78" s="479">
        <f t="shared" si="15"/>
        <v>0</v>
      </c>
      <c r="AJ78" s="479">
        <f t="shared" si="16"/>
        <v>0</v>
      </c>
      <c r="AK78" s="413">
        <f t="shared" si="17"/>
        <v>0</v>
      </c>
      <c r="AL78" s="413">
        <f t="shared" si="18"/>
        <v>0</v>
      </c>
      <c r="AM78" s="413">
        <f t="shared" si="19"/>
        <v>0</v>
      </c>
      <c r="AN78" s="1124">
        <f t="shared" si="20"/>
        <v>0</v>
      </c>
      <c r="AO78" s="1138">
        <f t="shared" si="21"/>
        <v>0</v>
      </c>
      <c r="AP78" s="1155">
        <f t="shared" si="22"/>
        <v>0</v>
      </c>
      <c r="AS78" s="465" t="s">
        <v>35</v>
      </c>
    </row>
    <row r="79" spans="1:48" x14ac:dyDescent="0.2">
      <c r="A79" s="480"/>
      <c r="B79" s="481"/>
      <c r="C79" s="482"/>
      <c r="D79" s="483"/>
      <c r="E79" s="483"/>
      <c r="F79" s="484"/>
      <c r="G79" s="470">
        <f t="shared" si="0"/>
        <v>0</v>
      </c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2"/>
      <c r="S79" s="473">
        <f>IFERROR(IF(A79&lt;&gt;"GfB",(SUM(G79:J79,L79,P79)*12+(N79+O79))*(100+$J$12+$J$13)%+((K79+M79+Q79+R79*('B4_Allgemeine Angaben'!$L$53=1))*12),(SUM(G79:J79,L79,P79)*12+(N79+O79))*(100+$J$15+$J$13)%+((K79+M79+Q79+R79*('B4_Allgemeine Angaben'!$L$53=1))*12)),0)</f>
        <v>0</v>
      </c>
      <c r="T79" s="474">
        <f t="shared" si="1"/>
        <v>0</v>
      </c>
      <c r="U79" s="475"/>
      <c r="V79" s="553">
        <f t="shared" si="2"/>
        <v>0</v>
      </c>
      <c r="W79" s="476">
        <f t="shared" si="3"/>
        <v>0</v>
      </c>
      <c r="X79" s="476">
        <f t="shared" si="4"/>
        <v>0</v>
      </c>
      <c r="Y79" s="476">
        <f t="shared" si="5"/>
        <v>0</v>
      </c>
      <c r="Z79" s="554">
        <f t="shared" si="6"/>
        <v>0</v>
      </c>
      <c r="AA79" s="477">
        <f t="shared" si="7"/>
        <v>0</v>
      </c>
      <c r="AB79" s="477">
        <f t="shared" si="8"/>
        <v>0</v>
      </c>
      <c r="AC79" s="477">
        <f t="shared" si="9"/>
        <v>0</v>
      </c>
      <c r="AD79" s="555">
        <f t="shared" si="10"/>
        <v>0</v>
      </c>
      <c r="AE79" s="478">
        <f t="shared" si="11"/>
        <v>0</v>
      </c>
      <c r="AF79" s="478">
        <f t="shared" si="12"/>
        <v>0</v>
      </c>
      <c r="AG79" s="478">
        <f t="shared" si="13"/>
        <v>0</v>
      </c>
      <c r="AH79" s="479">
        <f t="shared" si="14"/>
        <v>0</v>
      </c>
      <c r="AI79" s="479">
        <f t="shared" si="15"/>
        <v>0</v>
      </c>
      <c r="AJ79" s="479">
        <f t="shared" si="16"/>
        <v>0</v>
      </c>
      <c r="AK79" s="413">
        <f t="shared" si="17"/>
        <v>0</v>
      </c>
      <c r="AL79" s="413">
        <f t="shared" si="18"/>
        <v>0</v>
      </c>
      <c r="AM79" s="413">
        <f t="shared" si="19"/>
        <v>0</v>
      </c>
      <c r="AN79" s="1124">
        <f t="shared" si="20"/>
        <v>0</v>
      </c>
      <c r="AO79" s="1138">
        <f t="shared" si="21"/>
        <v>0</v>
      </c>
      <c r="AP79" s="1155">
        <f t="shared" si="22"/>
        <v>0</v>
      </c>
      <c r="AS79" s="465" t="s">
        <v>381</v>
      </c>
    </row>
    <row r="80" spans="1:48" x14ac:dyDescent="0.2">
      <c r="A80" s="480"/>
      <c r="B80" s="481"/>
      <c r="C80" s="482"/>
      <c r="D80" s="483"/>
      <c r="E80" s="483"/>
      <c r="F80" s="484"/>
      <c r="G80" s="470">
        <f t="shared" si="0"/>
        <v>0</v>
      </c>
      <c r="H80" s="471"/>
      <c r="I80" s="471"/>
      <c r="J80" s="471"/>
      <c r="K80" s="471"/>
      <c r="L80" s="471"/>
      <c r="M80" s="471"/>
      <c r="N80" s="471"/>
      <c r="O80" s="471"/>
      <c r="P80" s="471"/>
      <c r="Q80" s="471"/>
      <c r="R80" s="472"/>
      <c r="S80" s="473">
        <f>IFERROR(IF(A80&lt;&gt;"GfB",(SUM(G80:J80,L80,P80)*12+(N80+O80))*(100+$J$12+$J$13)%+((K80+M80+Q80+R80*('B4_Allgemeine Angaben'!$L$53=1))*12),(SUM(G80:J80,L80,P80)*12+(N80+O80))*(100+$J$15+$J$13)%+((K80+M80+Q80+R80*('B4_Allgemeine Angaben'!$L$53=1))*12)),0)</f>
        <v>0</v>
      </c>
      <c r="T80" s="474">
        <f t="shared" si="1"/>
        <v>0</v>
      </c>
      <c r="U80" s="475"/>
      <c r="V80" s="553">
        <f t="shared" si="2"/>
        <v>0</v>
      </c>
      <c r="W80" s="476">
        <f t="shared" si="3"/>
        <v>0</v>
      </c>
      <c r="X80" s="476">
        <f t="shared" si="4"/>
        <v>0</v>
      </c>
      <c r="Y80" s="476">
        <f t="shared" si="5"/>
        <v>0</v>
      </c>
      <c r="Z80" s="554">
        <f t="shared" si="6"/>
        <v>0</v>
      </c>
      <c r="AA80" s="477">
        <f t="shared" si="7"/>
        <v>0</v>
      </c>
      <c r="AB80" s="477">
        <f t="shared" si="8"/>
        <v>0</v>
      </c>
      <c r="AC80" s="477">
        <f t="shared" si="9"/>
        <v>0</v>
      </c>
      <c r="AD80" s="555">
        <f t="shared" si="10"/>
        <v>0</v>
      </c>
      <c r="AE80" s="478">
        <f t="shared" si="11"/>
        <v>0</v>
      </c>
      <c r="AF80" s="478">
        <f t="shared" si="12"/>
        <v>0</v>
      </c>
      <c r="AG80" s="478">
        <f t="shared" si="13"/>
        <v>0</v>
      </c>
      <c r="AH80" s="479">
        <f t="shared" si="14"/>
        <v>0</v>
      </c>
      <c r="AI80" s="479">
        <f t="shared" si="15"/>
        <v>0</v>
      </c>
      <c r="AJ80" s="479">
        <f t="shared" si="16"/>
        <v>0</v>
      </c>
      <c r="AK80" s="413">
        <f t="shared" si="17"/>
        <v>0</v>
      </c>
      <c r="AL80" s="413">
        <f t="shared" si="18"/>
        <v>0</v>
      </c>
      <c r="AM80" s="413">
        <f t="shared" si="19"/>
        <v>0</v>
      </c>
      <c r="AN80" s="1124">
        <f t="shared" si="20"/>
        <v>0</v>
      </c>
      <c r="AO80" s="1138">
        <f t="shared" si="21"/>
        <v>0</v>
      </c>
      <c r="AP80" s="1155">
        <f t="shared" si="22"/>
        <v>0</v>
      </c>
      <c r="AS80" s="485"/>
    </row>
    <row r="81" spans="1:45" x14ac:dyDescent="0.2">
      <c r="A81" s="480"/>
      <c r="B81" s="481"/>
      <c r="C81" s="482"/>
      <c r="D81" s="483"/>
      <c r="E81" s="483"/>
      <c r="F81" s="484"/>
      <c r="G81" s="470">
        <f t="shared" si="0"/>
        <v>0</v>
      </c>
      <c r="H81" s="471"/>
      <c r="I81" s="471"/>
      <c r="J81" s="471"/>
      <c r="K81" s="471"/>
      <c r="L81" s="471"/>
      <c r="M81" s="471"/>
      <c r="N81" s="471"/>
      <c r="O81" s="471"/>
      <c r="P81" s="471"/>
      <c r="Q81" s="471"/>
      <c r="R81" s="472"/>
      <c r="S81" s="473">
        <f>IFERROR(IF(A81&lt;&gt;"GfB",(SUM(G81:J81,L81,P81)*12+(N81+O81))*(100+$J$12+$J$13)%+((K81+M81+Q81+R81*('B4_Allgemeine Angaben'!$L$53=1))*12),(SUM(G81:J81,L81,P81)*12+(N81+O81))*(100+$J$15+$J$13)%+((K81+M81+Q81+R81*('B4_Allgemeine Angaben'!$L$53=1))*12)),0)</f>
        <v>0</v>
      </c>
      <c r="T81" s="474">
        <f t="shared" si="1"/>
        <v>0</v>
      </c>
      <c r="U81" s="475"/>
      <c r="V81" s="553">
        <f t="shared" si="2"/>
        <v>0</v>
      </c>
      <c r="W81" s="476">
        <f t="shared" si="3"/>
        <v>0</v>
      </c>
      <c r="X81" s="476">
        <f t="shared" si="4"/>
        <v>0</v>
      </c>
      <c r="Y81" s="476">
        <f t="shared" si="5"/>
        <v>0</v>
      </c>
      <c r="Z81" s="554">
        <f t="shared" si="6"/>
        <v>0</v>
      </c>
      <c r="AA81" s="477">
        <f t="shared" si="7"/>
        <v>0</v>
      </c>
      <c r="AB81" s="477">
        <f t="shared" si="8"/>
        <v>0</v>
      </c>
      <c r="AC81" s="477">
        <f t="shared" si="9"/>
        <v>0</v>
      </c>
      <c r="AD81" s="555">
        <f t="shared" si="10"/>
        <v>0</v>
      </c>
      <c r="AE81" s="478">
        <f t="shared" si="11"/>
        <v>0</v>
      </c>
      <c r="AF81" s="478">
        <f t="shared" si="12"/>
        <v>0</v>
      </c>
      <c r="AG81" s="478">
        <f t="shared" si="13"/>
        <v>0</v>
      </c>
      <c r="AH81" s="479">
        <f t="shared" si="14"/>
        <v>0</v>
      </c>
      <c r="AI81" s="479">
        <f t="shared" si="15"/>
        <v>0</v>
      </c>
      <c r="AJ81" s="479">
        <f t="shared" si="16"/>
        <v>0</v>
      </c>
      <c r="AK81" s="413">
        <f t="shared" si="17"/>
        <v>0</v>
      </c>
      <c r="AL81" s="413">
        <f t="shared" si="18"/>
        <v>0</v>
      </c>
      <c r="AM81" s="413">
        <f t="shared" si="19"/>
        <v>0</v>
      </c>
      <c r="AN81" s="1124">
        <f t="shared" si="20"/>
        <v>0</v>
      </c>
      <c r="AO81" s="1138">
        <f t="shared" si="21"/>
        <v>0</v>
      </c>
      <c r="AP81" s="1155">
        <f t="shared" si="22"/>
        <v>0</v>
      </c>
      <c r="AS81" s="460" t="s">
        <v>382</v>
      </c>
    </row>
    <row r="82" spans="1:45" x14ac:dyDescent="0.2">
      <c r="A82" s="480"/>
      <c r="B82" s="481"/>
      <c r="C82" s="482"/>
      <c r="D82" s="483"/>
      <c r="E82" s="483"/>
      <c r="F82" s="484"/>
      <c r="G82" s="470">
        <f t="shared" si="0"/>
        <v>0</v>
      </c>
      <c r="H82" s="471"/>
      <c r="I82" s="471"/>
      <c r="J82" s="471"/>
      <c r="K82" s="471"/>
      <c r="L82" s="471"/>
      <c r="M82" s="471"/>
      <c r="N82" s="471"/>
      <c r="O82" s="471"/>
      <c r="P82" s="471"/>
      <c r="Q82" s="471"/>
      <c r="R82" s="472"/>
      <c r="S82" s="473">
        <f>IFERROR(IF(A82&lt;&gt;"GfB",(SUM(G82:J82,L82,P82)*12+(N82+O82))*(100+$J$12+$J$13)%+((K82+M82+Q82+R82*('B4_Allgemeine Angaben'!$L$53=1))*12),(SUM(G82:J82,L82,P82)*12+(N82+O82))*(100+$J$15+$J$13)%+((K82+M82+Q82+R82*('B4_Allgemeine Angaben'!$L$53=1))*12)),0)</f>
        <v>0</v>
      </c>
      <c r="T82" s="474">
        <f t="shared" si="1"/>
        <v>0</v>
      </c>
      <c r="U82" s="475"/>
      <c r="V82" s="553">
        <f t="shared" si="2"/>
        <v>0</v>
      </c>
      <c r="W82" s="476">
        <f t="shared" si="3"/>
        <v>0</v>
      </c>
      <c r="X82" s="476">
        <f t="shared" si="4"/>
        <v>0</v>
      </c>
      <c r="Y82" s="476">
        <f t="shared" si="5"/>
        <v>0</v>
      </c>
      <c r="Z82" s="554">
        <f t="shared" si="6"/>
        <v>0</v>
      </c>
      <c r="AA82" s="477">
        <f t="shared" si="7"/>
        <v>0</v>
      </c>
      <c r="AB82" s="477">
        <f t="shared" si="8"/>
        <v>0</v>
      </c>
      <c r="AC82" s="477">
        <f t="shared" si="9"/>
        <v>0</v>
      </c>
      <c r="AD82" s="555">
        <f t="shared" si="10"/>
        <v>0</v>
      </c>
      <c r="AE82" s="478">
        <f t="shared" si="11"/>
        <v>0</v>
      </c>
      <c r="AF82" s="478">
        <f t="shared" si="12"/>
        <v>0</v>
      </c>
      <c r="AG82" s="478">
        <f t="shared" si="13"/>
        <v>0</v>
      </c>
      <c r="AH82" s="479">
        <f t="shared" si="14"/>
        <v>0</v>
      </c>
      <c r="AI82" s="479">
        <f t="shared" si="15"/>
        <v>0</v>
      </c>
      <c r="AJ82" s="479">
        <f t="shared" si="16"/>
        <v>0</v>
      </c>
      <c r="AK82" s="413">
        <f t="shared" si="17"/>
        <v>0</v>
      </c>
      <c r="AL82" s="413">
        <f t="shared" si="18"/>
        <v>0</v>
      </c>
      <c r="AM82" s="413">
        <f t="shared" si="19"/>
        <v>0</v>
      </c>
      <c r="AN82" s="1124">
        <f t="shared" si="20"/>
        <v>0</v>
      </c>
      <c r="AO82" s="1138">
        <f t="shared" si="21"/>
        <v>0</v>
      </c>
      <c r="AP82" s="1155">
        <f t="shared" si="22"/>
        <v>0</v>
      </c>
      <c r="AS82" s="465" t="s">
        <v>355</v>
      </c>
    </row>
    <row r="83" spans="1:45" x14ac:dyDescent="0.2">
      <c r="A83" s="480"/>
      <c r="B83" s="481"/>
      <c r="C83" s="482"/>
      <c r="D83" s="483"/>
      <c r="E83" s="483"/>
      <c r="F83" s="484"/>
      <c r="G83" s="470">
        <f t="shared" si="0"/>
        <v>0</v>
      </c>
      <c r="H83" s="471"/>
      <c r="I83" s="471"/>
      <c r="J83" s="471"/>
      <c r="K83" s="471"/>
      <c r="L83" s="471"/>
      <c r="M83" s="471"/>
      <c r="N83" s="471"/>
      <c r="O83" s="471"/>
      <c r="P83" s="471"/>
      <c r="Q83" s="471"/>
      <c r="R83" s="472"/>
      <c r="S83" s="473">
        <f>IFERROR(IF(A83&lt;&gt;"GfB",(SUM(G83:J83,L83,P83)*12+(N83+O83))*(100+$J$12+$J$13)%+((K83+M83+Q83+R83*('B4_Allgemeine Angaben'!$L$53=1))*12),(SUM(G83:J83,L83,P83)*12+(N83+O83))*(100+$J$15+$J$13)%+((K83+M83+Q83+R83*('B4_Allgemeine Angaben'!$L$53=1))*12)),0)</f>
        <v>0</v>
      </c>
      <c r="T83" s="474">
        <f t="shared" si="1"/>
        <v>0</v>
      </c>
      <c r="U83" s="475"/>
      <c r="V83" s="553">
        <f t="shared" si="2"/>
        <v>0</v>
      </c>
      <c r="W83" s="476">
        <f t="shared" si="3"/>
        <v>0</v>
      </c>
      <c r="X83" s="476">
        <f t="shared" si="4"/>
        <v>0</v>
      </c>
      <c r="Y83" s="476">
        <f t="shared" si="5"/>
        <v>0</v>
      </c>
      <c r="Z83" s="554">
        <f t="shared" si="6"/>
        <v>0</v>
      </c>
      <c r="AA83" s="477">
        <f t="shared" si="7"/>
        <v>0</v>
      </c>
      <c r="AB83" s="477">
        <f t="shared" si="8"/>
        <v>0</v>
      </c>
      <c r="AC83" s="477">
        <f t="shared" si="9"/>
        <v>0</v>
      </c>
      <c r="AD83" s="555">
        <f t="shared" si="10"/>
        <v>0</v>
      </c>
      <c r="AE83" s="478">
        <f t="shared" si="11"/>
        <v>0</v>
      </c>
      <c r="AF83" s="478">
        <f t="shared" si="12"/>
        <v>0</v>
      </c>
      <c r="AG83" s="478">
        <f t="shared" si="13"/>
        <v>0</v>
      </c>
      <c r="AH83" s="479">
        <f t="shared" si="14"/>
        <v>0</v>
      </c>
      <c r="AI83" s="479">
        <f t="shared" si="15"/>
        <v>0</v>
      </c>
      <c r="AJ83" s="479">
        <f t="shared" si="16"/>
        <v>0</v>
      </c>
      <c r="AK83" s="413">
        <f t="shared" si="17"/>
        <v>0</v>
      </c>
      <c r="AL83" s="413">
        <f t="shared" si="18"/>
        <v>0</v>
      </c>
      <c r="AM83" s="413">
        <f t="shared" si="19"/>
        <v>0</v>
      </c>
      <c r="AN83" s="1124">
        <f t="shared" si="20"/>
        <v>0</v>
      </c>
      <c r="AO83" s="1138">
        <f t="shared" si="21"/>
        <v>0</v>
      </c>
      <c r="AP83" s="1155">
        <f t="shared" si="22"/>
        <v>0</v>
      </c>
      <c r="AS83" s="465" t="s">
        <v>383</v>
      </c>
    </row>
    <row r="84" spans="1:45" x14ac:dyDescent="0.2">
      <c r="A84" s="480"/>
      <c r="B84" s="481"/>
      <c r="C84" s="482"/>
      <c r="D84" s="483"/>
      <c r="E84" s="483"/>
      <c r="F84" s="484"/>
      <c r="G84" s="470">
        <f t="shared" si="0"/>
        <v>0</v>
      </c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2"/>
      <c r="S84" s="473">
        <f>IFERROR(IF(A84&lt;&gt;"GfB",(SUM(G84:J84,L84,P84)*12+(N84+O84))*(100+$J$12+$J$13)%+((K84+M84+Q84+R84*('B4_Allgemeine Angaben'!$L$53=1))*12),(SUM(G84:J84,L84,P84)*12+(N84+O84))*(100+$J$15+$J$13)%+((K84+M84+Q84+R84*('B4_Allgemeine Angaben'!$L$53=1))*12)),0)</f>
        <v>0</v>
      </c>
      <c r="T84" s="474">
        <f t="shared" si="1"/>
        <v>0</v>
      </c>
      <c r="U84" s="475"/>
      <c r="V84" s="553">
        <f t="shared" si="2"/>
        <v>0</v>
      </c>
      <c r="W84" s="476">
        <f t="shared" si="3"/>
        <v>0</v>
      </c>
      <c r="X84" s="476">
        <f t="shared" si="4"/>
        <v>0</v>
      </c>
      <c r="Y84" s="476">
        <f t="shared" si="5"/>
        <v>0</v>
      </c>
      <c r="Z84" s="554">
        <f t="shared" si="6"/>
        <v>0</v>
      </c>
      <c r="AA84" s="477">
        <f t="shared" si="7"/>
        <v>0</v>
      </c>
      <c r="AB84" s="477">
        <f t="shared" si="8"/>
        <v>0</v>
      </c>
      <c r="AC84" s="477">
        <f t="shared" si="9"/>
        <v>0</v>
      </c>
      <c r="AD84" s="555">
        <f t="shared" si="10"/>
        <v>0</v>
      </c>
      <c r="AE84" s="478">
        <f t="shared" si="11"/>
        <v>0</v>
      </c>
      <c r="AF84" s="478">
        <f t="shared" si="12"/>
        <v>0</v>
      </c>
      <c r="AG84" s="478">
        <f t="shared" si="13"/>
        <v>0</v>
      </c>
      <c r="AH84" s="479">
        <f t="shared" si="14"/>
        <v>0</v>
      </c>
      <c r="AI84" s="479">
        <f t="shared" si="15"/>
        <v>0</v>
      </c>
      <c r="AJ84" s="479">
        <f t="shared" si="16"/>
        <v>0</v>
      </c>
      <c r="AK84" s="413">
        <f t="shared" si="17"/>
        <v>0</v>
      </c>
      <c r="AL84" s="413">
        <f t="shared" si="18"/>
        <v>0</v>
      </c>
      <c r="AM84" s="413">
        <f t="shared" si="19"/>
        <v>0</v>
      </c>
      <c r="AN84" s="1124">
        <f t="shared" si="20"/>
        <v>0</v>
      </c>
      <c r="AO84" s="1138">
        <f t="shared" si="21"/>
        <v>0</v>
      </c>
      <c r="AP84" s="1155">
        <f t="shared" si="22"/>
        <v>0</v>
      </c>
      <c r="AS84" s="465"/>
    </row>
    <row r="85" spans="1:45" x14ac:dyDescent="0.2">
      <c r="A85" s="480"/>
      <c r="B85" s="481"/>
      <c r="C85" s="482"/>
      <c r="D85" s="483"/>
      <c r="E85" s="483"/>
      <c r="F85" s="484"/>
      <c r="G85" s="470">
        <f t="shared" si="0"/>
        <v>0</v>
      </c>
      <c r="H85" s="471"/>
      <c r="I85" s="471"/>
      <c r="J85" s="471"/>
      <c r="K85" s="471"/>
      <c r="L85" s="471"/>
      <c r="M85" s="471"/>
      <c r="N85" s="471"/>
      <c r="O85" s="471"/>
      <c r="P85" s="471"/>
      <c r="Q85" s="471"/>
      <c r="R85" s="472"/>
      <c r="S85" s="473">
        <f>IFERROR(IF(A85&lt;&gt;"GfB",(SUM(G85:J85,L85,P85)*12+(N85+O85))*(100+$J$12+$J$13)%+((K85+M85+Q85+R85*('B4_Allgemeine Angaben'!$L$53=1))*12),(SUM(G85:J85,L85,P85)*12+(N85+O85))*(100+$J$15+$J$13)%+((K85+M85+Q85+R85*('B4_Allgemeine Angaben'!$L$53=1))*12)),0)</f>
        <v>0</v>
      </c>
      <c r="T85" s="474">
        <f t="shared" si="1"/>
        <v>0</v>
      </c>
      <c r="U85" s="475"/>
      <c r="V85" s="553">
        <f t="shared" si="2"/>
        <v>0</v>
      </c>
      <c r="W85" s="476">
        <f t="shared" si="3"/>
        <v>0</v>
      </c>
      <c r="X85" s="476">
        <f t="shared" si="4"/>
        <v>0</v>
      </c>
      <c r="Y85" s="476">
        <f t="shared" si="5"/>
        <v>0</v>
      </c>
      <c r="Z85" s="554">
        <f t="shared" si="6"/>
        <v>0</v>
      </c>
      <c r="AA85" s="477">
        <f t="shared" si="7"/>
        <v>0</v>
      </c>
      <c r="AB85" s="477">
        <f t="shared" si="8"/>
        <v>0</v>
      </c>
      <c r="AC85" s="477">
        <f t="shared" si="9"/>
        <v>0</v>
      </c>
      <c r="AD85" s="555">
        <f t="shared" si="10"/>
        <v>0</v>
      </c>
      <c r="AE85" s="478">
        <f t="shared" si="11"/>
        <v>0</v>
      </c>
      <c r="AF85" s="478">
        <f t="shared" si="12"/>
        <v>0</v>
      </c>
      <c r="AG85" s="478">
        <f t="shared" si="13"/>
        <v>0</v>
      </c>
      <c r="AH85" s="479">
        <f t="shared" si="14"/>
        <v>0</v>
      </c>
      <c r="AI85" s="479">
        <f t="shared" si="15"/>
        <v>0</v>
      </c>
      <c r="AJ85" s="479">
        <f t="shared" si="16"/>
        <v>0</v>
      </c>
      <c r="AK85" s="413">
        <f t="shared" si="17"/>
        <v>0</v>
      </c>
      <c r="AL85" s="413">
        <f t="shared" si="18"/>
        <v>0</v>
      </c>
      <c r="AM85" s="413">
        <f t="shared" si="19"/>
        <v>0</v>
      </c>
      <c r="AN85" s="1124">
        <f t="shared" si="20"/>
        <v>0</v>
      </c>
      <c r="AO85" s="1138">
        <f t="shared" si="21"/>
        <v>0</v>
      </c>
      <c r="AP85" s="1155">
        <f t="shared" si="22"/>
        <v>0</v>
      </c>
      <c r="AS85" s="465"/>
    </row>
    <row r="86" spans="1:45" x14ac:dyDescent="0.2">
      <c r="A86" s="480"/>
      <c r="B86" s="481"/>
      <c r="C86" s="482"/>
      <c r="D86" s="483"/>
      <c r="E86" s="483"/>
      <c r="F86" s="484"/>
      <c r="G86" s="470">
        <f t="shared" si="0"/>
        <v>0</v>
      </c>
      <c r="H86" s="471"/>
      <c r="I86" s="471"/>
      <c r="J86" s="471"/>
      <c r="K86" s="471"/>
      <c r="L86" s="471"/>
      <c r="M86" s="471"/>
      <c r="N86" s="471"/>
      <c r="O86" s="471"/>
      <c r="P86" s="471"/>
      <c r="Q86" s="471"/>
      <c r="R86" s="472"/>
      <c r="S86" s="473">
        <f>IFERROR(IF(A86&lt;&gt;"GfB",(SUM(G86:J86,L86,P86)*12+(N86+O86))*(100+$J$12+$J$13)%+((K86+M86+Q86+R86*('B4_Allgemeine Angaben'!$L$53=1))*12),(SUM(G86:J86,L86,P86)*12+(N86+O86))*(100+$J$15+$J$13)%+((K86+M86+Q86+R86*('B4_Allgemeine Angaben'!$L$53=1))*12)),0)</f>
        <v>0</v>
      </c>
      <c r="T86" s="474">
        <f t="shared" si="1"/>
        <v>0</v>
      </c>
      <c r="U86" s="475"/>
      <c r="V86" s="553">
        <f t="shared" si="2"/>
        <v>0</v>
      </c>
      <c r="W86" s="476">
        <f t="shared" si="3"/>
        <v>0</v>
      </c>
      <c r="X86" s="476">
        <f t="shared" si="4"/>
        <v>0</v>
      </c>
      <c r="Y86" s="476">
        <f t="shared" si="5"/>
        <v>0</v>
      </c>
      <c r="Z86" s="554">
        <f t="shared" si="6"/>
        <v>0</v>
      </c>
      <c r="AA86" s="477">
        <f t="shared" si="7"/>
        <v>0</v>
      </c>
      <c r="AB86" s="477">
        <f t="shared" si="8"/>
        <v>0</v>
      </c>
      <c r="AC86" s="477">
        <f t="shared" si="9"/>
        <v>0</v>
      </c>
      <c r="AD86" s="555">
        <f t="shared" si="10"/>
        <v>0</v>
      </c>
      <c r="AE86" s="478">
        <f t="shared" si="11"/>
        <v>0</v>
      </c>
      <c r="AF86" s="478">
        <f t="shared" si="12"/>
        <v>0</v>
      </c>
      <c r="AG86" s="478">
        <f t="shared" si="13"/>
        <v>0</v>
      </c>
      <c r="AH86" s="479">
        <f t="shared" si="14"/>
        <v>0</v>
      </c>
      <c r="AI86" s="479">
        <f t="shared" si="15"/>
        <v>0</v>
      </c>
      <c r="AJ86" s="479">
        <f t="shared" si="16"/>
        <v>0</v>
      </c>
      <c r="AK86" s="413">
        <f t="shared" si="17"/>
        <v>0</v>
      </c>
      <c r="AL86" s="413">
        <f t="shared" si="18"/>
        <v>0</v>
      </c>
      <c r="AM86" s="413">
        <f t="shared" si="19"/>
        <v>0</v>
      </c>
      <c r="AN86" s="1124">
        <f t="shared" si="20"/>
        <v>0</v>
      </c>
      <c r="AO86" s="1138">
        <f t="shared" si="21"/>
        <v>0</v>
      </c>
      <c r="AP86" s="1155">
        <f t="shared" si="22"/>
        <v>0</v>
      </c>
      <c r="AS86" s="465"/>
    </row>
    <row r="87" spans="1:45" x14ac:dyDescent="0.2">
      <c r="A87" s="480"/>
      <c r="B87" s="481"/>
      <c r="C87" s="482"/>
      <c r="D87" s="483"/>
      <c r="E87" s="483"/>
      <c r="F87" s="484"/>
      <c r="G87" s="470">
        <f t="shared" ref="G87:G122" si="23">IFERROR(F87*C87,"")</f>
        <v>0</v>
      </c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472"/>
      <c r="S87" s="473">
        <f>IFERROR(IF(A87&lt;&gt;"GfB",(SUM(G87:J87,L87,P87)*12+(N87+O87))*(100+$J$12+$J$13)%+((K87+M87+Q87+R87*('B4_Allgemeine Angaben'!$L$53=1))*12),(SUM(G87:J87,L87,P87)*12+(N87+O87))*(100+$J$15+$J$13)%+((K87+M87+Q87+R87*('B4_Allgemeine Angaben'!$L$53=1))*12)),0)</f>
        <v>0</v>
      </c>
      <c r="T87" s="474">
        <f t="shared" ref="T87:T127" si="24">IF(ISERROR(S87/C87),0,(S87/C87))</f>
        <v>0</v>
      </c>
      <c r="U87" s="475"/>
      <c r="V87" s="553">
        <f t="shared" ref="V87:V122" si="25">(IF(AND($B87="PFK/BFK",$C87&gt;0,$F87&gt;0),($G87+$H87),0))</f>
        <v>0</v>
      </c>
      <c r="W87" s="476">
        <f t="shared" ref="W87:W122" si="26">(IF(AND($B87="PFK/BFK",$C87&gt;0,$F87&gt;0),$I87,0))</f>
        <v>0</v>
      </c>
      <c r="X87" s="476">
        <f t="shared" ref="X87:X122" si="27">(IF(AND($B87="PFK/BFK",$C87&gt;0,$F87&gt;0),($J87+$K87),0))</f>
        <v>0</v>
      </c>
      <c r="Y87" s="476">
        <f t="shared" ref="Y87:Y122" si="28">(IF(AND($B87="PFK/BFK",$C87&gt;0,$F87&gt;0),(($N87+$O87)/12),0))</f>
        <v>0</v>
      </c>
      <c r="Z87" s="554">
        <f t="shared" ref="Z87:Z122" si="29">(IF(AND($B87="PK/BK",$C87&gt;0,$F87&gt;0),($G87+$H87),0))</f>
        <v>0</v>
      </c>
      <c r="AA87" s="477">
        <f t="shared" ref="AA87:AA122" si="30">(IF(AND($B87="PK/BK",$C87&gt;0,$F87&gt;0),$I87,0))</f>
        <v>0</v>
      </c>
      <c r="AB87" s="477">
        <f t="shared" ref="AB87:AB122" si="31">(IF(AND($B87="PK/BK",$C87&gt;0,$F87&gt;0),($J87+$K87),0))</f>
        <v>0</v>
      </c>
      <c r="AC87" s="477">
        <f t="shared" ref="AC87:AC122" si="32">(IF(AND($B87="PK/BK",$C87&gt;0,$F87&gt;0),(($N87+$O87)/12),0))</f>
        <v>0</v>
      </c>
      <c r="AD87" s="555">
        <f t="shared" ref="AD87:AD122" si="33">(IF(AND($B87="PK/BK o.",$C87&gt;0,$F87&gt;0),($G87+$H87),0))</f>
        <v>0</v>
      </c>
      <c r="AE87" s="478">
        <f t="shared" ref="AE87:AE122" si="34">(IF(AND($B87="PK/BK o.",$C87&gt;0,$F87&gt;0),$I87,0))</f>
        <v>0</v>
      </c>
      <c r="AF87" s="478">
        <f t="shared" ref="AF87:AF122" si="35">(IF(AND($B87="PK/BK o.",$C87&gt;0,$F87&gt;0),($J87+$K87),0))</f>
        <v>0</v>
      </c>
      <c r="AG87" s="478">
        <f t="shared" ref="AG87:AG122" si="36">(IF(AND($B87="PK/BK o.",$C87&gt;0,$F87&gt;0),(($N87+$O87)/12),0))</f>
        <v>0</v>
      </c>
      <c r="AH87" s="479">
        <f t="shared" ref="AH87:AH122" si="37">IF(AND($B87="PFK/BFK",$C87&gt;0,$F87&gt;0),$C87,0)</f>
        <v>0</v>
      </c>
      <c r="AI87" s="479">
        <f t="shared" ref="AI87:AI122" si="38">IF(AND($B87="PK/BK",$C87&gt;0,$F87&gt;0),$C87,0)</f>
        <v>0</v>
      </c>
      <c r="AJ87" s="479">
        <f t="shared" ref="AJ87:AJ122" si="39">IF(AND($B87="PK/BK o.",$C87&gt;0,$F87&gt;0),$C87,0)</f>
        <v>0</v>
      </c>
      <c r="AK87" s="413">
        <f t="shared" ref="AK87:AK122" si="40">IF(AND($B87="PFK/BFK",$C87&gt;0,$F87&gt;0),$S87,0)</f>
        <v>0</v>
      </c>
      <c r="AL87" s="413">
        <f t="shared" ref="AL87:AL122" si="41">IF(AND($B87="PK/BK",$C87&gt;0,$F87&gt;0),$S87,0)</f>
        <v>0</v>
      </c>
      <c r="AM87" s="413">
        <f t="shared" ref="AM87:AM122" si="42">IF(AND($B87="PK/BK o.",$C87&gt;0,$F87&gt;0),$S87,0)</f>
        <v>0</v>
      </c>
      <c r="AN87" s="1124">
        <f t="shared" ref="AN87:AN122" si="43">IF(AND($B87="PFK/BFK",$C87&gt;0,$F87&gt;0),$R87,0)</f>
        <v>0</v>
      </c>
      <c r="AO87" s="1138">
        <f t="shared" ref="AO87:AO122" si="44">IF(AND($B87="PK/BK",$C87&gt;0,$F87&gt;0),$R87,0)</f>
        <v>0</v>
      </c>
      <c r="AP87" s="1155">
        <f t="shared" ref="AP87:AP122" si="45">IF(AND($B87="PK/BK o.",$C87&gt;0,$F87&gt;0),$R87,0)</f>
        <v>0</v>
      </c>
      <c r="AS87" s="465"/>
    </row>
    <row r="88" spans="1:45" x14ac:dyDescent="0.2">
      <c r="A88" s="480"/>
      <c r="B88" s="481"/>
      <c r="C88" s="482"/>
      <c r="D88" s="483"/>
      <c r="E88" s="483"/>
      <c r="F88" s="484"/>
      <c r="G88" s="470">
        <f t="shared" si="23"/>
        <v>0</v>
      </c>
      <c r="H88" s="471"/>
      <c r="I88" s="471"/>
      <c r="J88" s="471"/>
      <c r="K88" s="471"/>
      <c r="L88" s="471"/>
      <c r="M88" s="471"/>
      <c r="N88" s="471"/>
      <c r="O88" s="471"/>
      <c r="P88" s="471"/>
      <c r="Q88" s="471"/>
      <c r="R88" s="472"/>
      <c r="S88" s="473">
        <f>IFERROR(IF(A88&lt;&gt;"GfB",(SUM(G88:J88,L88,P88)*12+(N88+O88))*(100+$J$12+$J$13)%+((K88+M88+Q88+R88*('B4_Allgemeine Angaben'!$L$53=1))*12),(SUM(G88:J88,L88,P88)*12+(N88+O88))*(100+$J$15+$J$13)%+((K88+M88+Q88+R88*('B4_Allgemeine Angaben'!$L$53=1))*12)),0)</f>
        <v>0</v>
      </c>
      <c r="T88" s="474">
        <f t="shared" si="24"/>
        <v>0</v>
      </c>
      <c r="U88" s="475"/>
      <c r="V88" s="553">
        <f t="shared" si="25"/>
        <v>0</v>
      </c>
      <c r="W88" s="476">
        <f t="shared" si="26"/>
        <v>0</v>
      </c>
      <c r="X88" s="476">
        <f t="shared" si="27"/>
        <v>0</v>
      </c>
      <c r="Y88" s="476">
        <f t="shared" si="28"/>
        <v>0</v>
      </c>
      <c r="Z88" s="554">
        <f t="shared" si="29"/>
        <v>0</v>
      </c>
      <c r="AA88" s="477">
        <f t="shared" si="30"/>
        <v>0</v>
      </c>
      <c r="AB88" s="477">
        <f t="shared" si="31"/>
        <v>0</v>
      </c>
      <c r="AC88" s="477">
        <f t="shared" si="32"/>
        <v>0</v>
      </c>
      <c r="AD88" s="555">
        <f t="shared" si="33"/>
        <v>0</v>
      </c>
      <c r="AE88" s="478">
        <f t="shared" si="34"/>
        <v>0</v>
      </c>
      <c r="AF88" s="478">
        <f t="shared" si="35"/>
        <v>0</v>
      </c>
      <c r="AG88" s="478">
        <f t="shared" si="36"/>
        <v>0</v>
      </c>
      <c r="AH88" s="479">
        <f t="shared" si="37"/>
        <v>0</v>
      </c>
      <c r="AI88" s="479">
        <f t="shared" si="38"/>
        <v>0</v>
      </c>
      <c r="AJ88" s="479">
        <f t="shared" si="39"/>
        <v>0</v>
      </c>
      <c r="AK88" s="413">
        <f t="shared" si="40"/>
        <v>0</v>
      </c>
      <c r="AL88" s="413">
        <f t="shared" si="41"/>
        <v>0</v>
      </c>
      <c r="AM88" s="413">
        <f t="shared" si="42"/>
        <v>0</v>
      </c>
      <c r="AN88" s="1124">
        <f t="shared" si="43"/>
        <v>0</v>
      </c>
      <c r="AO88" s="1138">
        <f t="shared" si="44"/>
        <v>0</v>
      </c>
      <c r="AP88" s="1155">
        <f t="shared" si="45"/>
        <v>0</v>
      </c>
      <c r="AS88" s="465"/>
    </row>
    <row r="89" spans="1:45" x14ac:dyDescent="0.2">
      <c r="A89" s="480"/>
      <c r="B89" s="481"/>
      <c r="C89" s="482"/>
      <c r="D89" s="483"/>
      <c r="E89" s="483"/>
      <c r="F89" s="484"/>
      <c r="G89" s="470">
        <f t="shared" si="23"/>
        <v>0</v>
      </c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2"/>
      <c r="S89" s="473">
        <f>IFERROR(IF(A89&lt;&gt;"GfB",(SUM(G89:J89,L89,P89)*12+(N89+O89))*(100+$J$12+$J$13)%+((K89+M89+Q89+R89*('B4_Allgemeine Angaben'!$L$53=1))*12),(SUM(G89:J89,L89,P89)*12+(N89+O89))*(100+$J$15+$J$13)%+((K89+M89+Q89+R89*('B4_Allgemeine Angaben'!$L$53=1))*12)),0)</f>
        <v>0</v>
      </c>
      <c r="T89" s="474">
        <f t="shared" si="24"/>
        <v>0</v>
      </c>
      <c r="U89" s="475"/>
      <c r="V89" s="553">
        <f t="shared" si="25"/>
        <v>0</v>
      </c>
      <c r="W89" s="476">
        <f t="shared" si="26"/>
        <v>0</v>
      </c>
      <c r="X89" s="476">
        <f t="shared" si="27"/>
        <v>0</v>
      </c>
      <c r="Y89" s="476">
        <f t="shared" si="28"/>
        <v>0</v>
      </c>
      <c r="Z89" s="554">
        <f t="shared" si="29"/>
        <v>0</v>
      </c>
      <c r="AA89" s="477">
        <f t="shared" si="30"/>
        <v>0</v>
      </c>
      <c r="AB89" s="477">
        <f t="shared" si="31"/>
        <v>0</v>
      </c>
      <c r="AC89" s="477">
        <f t="shared" si="32"/>
        <v>0</v>
      </c>
      <c r="AD89" s="555">
        <f t="shared" si="33"/>
        <v>0</v>
      </c>
      <c r="AE89" s="478">
        <f t="shared" si="34"/>
        <v>0</v>
      </c>
      <c r="AF89" s="478">
        <f t="shared" si="35"/>
        <v>0</v>
      </c>
      <c r="AG89" s="478">
        <f t="shared" si="36"/>
        <v>0</v>
      </c>
      <c r="AH89" s="479">
        <f t="shared" si="37"/>
        <v>0</v>
      </c>
      <c r="AI89" s="479">
        <f t="shared" si="38"/>
        <v>0</v>
      </c>
      <c r="AJ89" s="479">
        <f t="shared" si="39"/>
        <v>0</v>
      </c>
      <c r="AK89" s="413">
        <f t="shared" si="40"/>
        <v>0</v>
      </c>
      <c r="AL89" s="413">
        <f t="shared" si="41"/>
        <v>0</v>
      </c>
      <c r="AM89" s="413">
        <f t="shared" si="42"/>
        <v>0</v>
      </c>
      <c r="AN89" s="1124">
        <f t="shared" si="43"/>
        <v>0</v>
      </c>
      <c r="AO89" s="1138">
        <f t="shared" si="44"/>
        <v>0</v>
      </c>
      <c r="AP89" s="1155">
        <f t="shared" si="45"/>
        <v>0</v>
      </c>
      <c r="AS89" s="465"/>
    </row>
    <row r="90" spans="1:45" x14ac:dyDescent="0.2">
      <c r="A90" s="480"/>
      <c r="B90" s="481"/>
      <c r="C90" s="482"/>
      <c r="D90" s="483"/>
      <c r="E90" s="483"/>
      <c r="F90" s="484"/>
      <c r="G90" s="470">
        <f t="shared" si="23"/>
        <v>0</v>
      </c>
      <c r="H90" s="471"/>
      <c r="I90" s="471"/>
      <c r="J90" s="471"/>
      <c r="K90" s="471"/>
      <c r="L90" s="471"/>
      <c r="M90" s="471"/>
      <c r="N90" s="471"/>
      <c r="O90" s="471"/>
      <c r="P90" s="471"/>
      <c r="Q90" s="471"/>
      <c r="R90" s="472"/>
      <c r="S90" s="473">
        <f>IFERROR(IF(A90&lt;&gt;"GfB",(SUM(G90:J90,L90,P90)*12+(N90+O90))*(100+$J$12+$J$13)%+((K90+M90+Q90+R90*('B4_Allgemeine Angaben'!$L$53=1))*12),(SUM(G90:J90,L90,P90)*12+(N90+O90))*(100+$J$15+$J$13)%+((K90+M90+Q90+R90*('B4_Allgemeine Angaben'!$L$53=1))*12)),0)</f>
        <v>0</v>
      </c>
      <c r="T90" s="474">
        <f t="shared" si="24"/>
        <v>0</v>
      </c>
      <c r="U90" s="475"/>
      <c r="V90" s="553">
        <f t="shared" si="25"/>
        <v>0</v>
      </c>
      <c r="W90" s="476">
        <f t="shared" si="26"/>
        <v>0</v>
      </c>
      <c r="X90" s="476">
        <f t="shared" si="27"/>
        <v>0</v>
      </c>
      <c r="Y90" s="476">
        <f t="shared" si="28"/>
        <v>0</v>
      </c>
      <c r="Z90" s="554">
        <f t="shared" si="29"/>
        <v>0</v>
      </c>
      <c r="AA90" s="477">
        <f t="shared" si="30"/>
        <v>0</v>
      </c>
      <c r="AB90" s="477">
        <f t="shared" si="31"/>
        <v>0</v>
      </c>
      <c r="AC90" s="477">
        <f t="shared" si="32"/>
        <v>0</v>
      </c>
      <c r="AD90" s="555">
        <f t="shared" si="33"/>
        <v>0</v>
      </c>
      <c r="AE90" s="478">
        <f t="shared" si="34"/>
        <v>0</v>
      </c>
      <c r="AF90" s="478">
        <f t="shared" si="35"/>
        <v>0</v>
      </c>
      <c r="AG90" s="478">
        <f t="shared" si="36"/>
        <v>0</v>
      </c>
      <c r="AH90" s="479">
        <f t="shared" si="37"/>
        <v>0</v>
      </c>
      <c r="AI90" s="479">
        <f t="shared" si="38"/>
        <v>0</v>
      </c>
      <c r="AJ90" s="479">
        <f t="shared" si="39"/>
        <v>0</v>
      </c>
      <c r="AK90" s="413">
        <f t="shared" si="40"/>
        <v>0</v>
      </c>
      <c r="AL90" s="413">
        <f t="shared" si="41"/>
        <v>0</v>
      </c>
      <c r="AM90" s="413">
        <f t="shared" si="42"/>
        <v>0</v>
      </c>
      <c r="AN90" s="1124">
        <f t="shared" si="43"/>
        <v>0</v>
      </c>
      <c r="AO90" s="1138">
        <f t="shared" si="44"/>
        <v>0</v>
      </c>
      <c r="AP90" s="1155">
        <f t="shared" si="45"/>
        <v>0</v>
      </c>
      <c r="AS90" s="465"/>
    </row>
    <row r="91" spans="1:45" x14ac:dyDescent="0.2">
      <c r="A91" s="480"/>
      <c r="B91" s="481"/>
      <c r="C91" s="482"/>
      <c r="D91" s="483"/>
      <c r="E91" s="483"/>
      <c r="F91" s="484"/>
      <c r="G91" s="470">
        <f t="shared" si="23"/>
        <v>0</v>
      </c>
      <c r="H91" s="471"/>
      <c r="I91" s="471"/>
      <c r="J91" s="471"/>
      <c r="K91" s="471"/>
      <c r="L91" s="471"/>
      <c r="M91" s="471"/>
      <c r="N91" s="471"/>
      <c r="O91" s="471"/>
      <c r="P91" s="471"/>
      <c r="Q91" s="471"/>
      <c r="R91" s="472"/>
      <c r="S91" s="473">
        <f>IFERROR(IF(A91&lt;&gt;"GfB",(SUM(G91:J91,L91,P91)*12+(N91+O91))*(100+$J$12+$J$13)%+((K91+M91+Q91+R91*('B4_Allgemeine Angaben'!$L$53=1))*12),(SUM(G91:J91,L91,P91)*12+(N91+O91))*(100+$J$15+$J$13)%+((K91+M91+Q91+R91*('B4_Allgemeine Angaben'!$L$53=1))*12)),0)</f>
        <v>0</v>
      </c>
      <c r="T91" s="474">
        <f t="shared" si="24"/>
        <v>0</v>
      </c>
      <c r="U91" s="475"/>
      <c r="V91" s="553">
        <f t="shared" si="25"/>
        <v>0</v>
      </c>
      <c r="W91" s="476">
        <f t="shared" si="26"/>
        <v>0</v>
      </c>
      <c r="X91" s="476">
        <f t="shared" si="27"/>
        <v>0</v>
      </c>
      <c r="Y91" s="476">
        <f t="shared" si="28"/>
        <v>0</v>
      </c>
      <c r="Z91" s="554">
        <f t="shared" si="29"/>
        <v>0</v>
      </c>
      <c r="AA91" s="477">
        <f t="shared" si="30"/>
        <v>0</v>
      </c>
      <c r="AB91" s="477">
        <f t="shared" si="31"/>
        <v>0</v>
      </c>
      <c r="AC91" s="477">
        <f t="shared" si="32"/>
        <v>0</v>
      </c>
      <c r="AD91" s="555">
        <f t="shared" si="33"/>
        <v>0</v>
      </c>
      <c r="AE91" s="478">
        <f t="shared" si="34"/>
        <v>0</v>
      </c>
      <c r="AF91" s="478">
        <f t="shared" si="35"/>
        <v>0</v>
      </c>
      <c r="AG91" s="478">
        <f t="shared" si="36"/>
        <v>0</v>
      </c>
      <c r="AH91" s="479">
        <f t="shared" si="37"/>
        <v>0</v>
      </c>
      <c r="AI91" s="479">
        <f t="shared" si="38"/>
        <v>0</v>
      </c>
      <c r="AJ91" s="479">
        <f t="shared" si="39"/>
        <v>0</v>
      </c>
      <c r="AK91" s="413">
        <f t="shared" si="40"/>
        <v>0</v>
      </c>
      <c r="AL91" s="413">
        <f t="shared" si="41"/>
        <v>0</v>
      </c>
      <c r="AM91" s="413">
        <f t="shared" si="42"/>
        <v>0</v>
      </c>
      <c r="AN91" s="1124">
        <f t="shared" si="43"/>
        <v>0</v>
      </c>
      <c r="AO91" s="1138">
        <f t="shared" si="44"/>
        <v>0</v>
      </c>
      <c r="AP91" s="1155">
        <f t="shared" si="45"/>
        <v>0</v>
      </c>
      <c r="AS91" s="465"/>
    </row>
    <row r="92" spans="1:45" x14ac:dyDescent="0.2">
      <c r="A92" s="480"/>
      <c r="B92" s="481"/>
      <c r="C92" s="482"/>
      <c r="D92" s="483"/>
      <c r="E92" s="483"/>
      <c r="F92" s="484"/>
      <c r="G92" s="470">
        <f t="shared" si="23"/>
        <v>0</v>
      </c>
      <c r="H92" s="471"/>
      <c r="I92" s="471"/>
      <c r="J92" s="471"/>
      <c r="K92" s="471"/>
      <c r="L92" s="471"/>
      <c r="M92" s="471"/>
      <c r="N92" s="471"/>
      <c r="O92" s="471"/>
      <c r="P92" s="471"/>
      <c r="Q92" s="471"/>
      <c r="R92" s="472"/>
      <c r="S92" s="473">
        <f>IFERROR(IF(A92&lt;&gt;"GfB",(SUM(G92:J92,L92,P92)*12+(N92+O92))*(100+$J$12+$J$13)%+((K92+M92+Q92+R92*('B4_Allgemeine Angaben'!$L$53=1))*12),(SUM(G92:J92,L92,P92)*12+(N92+O92))*(100+$J$15+$J$13)%+((K92+M92+Q92+R92*('B4_Allgemeine Angaben'!$L$53=1))*12)),0)</f>
        <v>0</v>
      </c>
      <c r="T92" s="474">
        <f t="shared" si="24"/>
        <v>0</v>
      </c>
      <c r="U92" s="475"/>
      <c r="V92" s="553">
        <f t="shared" si="25"/>
        <v>0</v>
      </c>
      <c r="W92" s="476">
        <f t="shared" si="26"/>
        <v>0</v>
      </c>
      <c r="X92" s="476">
        <f t="shared" si="27"/>
        <v>0</v>
      </c>
      <c r="Y92" s="476">
        <f t="shared" si="28"/>
        <v>0</v>
      </c>
      <c r="Z92" s="554">
        <f t="shared" si="29"/>
        <v>0</v>
      </c>
      <c r="AA92" s="477">
        <f t="shared" si="30"/>
        <v>0</v>
      </c>
      <c r="AB92" s="477">
        <f t="shared" si="31"/>
        <v>0</v>
      </c>
      <c r="AC92" s="477">
        <f t="shared" si="32"/>
        <v>0</v>
      </c>
      <c r="AD92" s="555">
        <f t="shared" si="33"/>
        <v>0</v>
      </c>
      <c r="AE92" s="478">
        <f t="shared" si="34"/>
        <v>0</v>
      </c>
      <c r="AF92" s="478">
        <f t="shared" si="35"/>
        <v>0</v>
      </c>
      <c r="AG92" s="478">
        <f t="shared" si="36"/>
        <v>0</v>
      </c>
      <c r="AH92" s="479">
        <f t="shared" si="37"/>
        <v>0</v>
      </c>
      <c r="AI92" s="479">
        <f t="shared" si="38"/>
        <v>0</v>
      </c>
      <c r="AJ92" s="479">
        <f t="shared" si="39"/>
        <v>0</v>
      </c>
      <c r="AK92" s="413">
        <f t="shared" si="40"/>
        <v>0</v>
      </c>
      <c r="AL92" s="413">
        <f t="shared" si="41"/>
        <v>0</v>
      </c>
      <c r="AM92" s="413">
        <f t="shared" si="42"/>
        <v>0</v>
      </c>
      <c r="AN92" s="1124">
        <f t="shared" si="43"/>
        <v>0</v>
      </c>
      <c r="AO92" s="1138">
        <f t="shared" si="44"/>
        <v>0</v>
      </c>
      <c r="AP92" s="1155">
        <f t="shared" si="45"/>
        <v>0</v>
      </c>
      <c r="AS92" s="465"/>
    </row>
    <row r="93" spans="1:45" x14ac:dyDescent="0.2">
      <c r="A93" s="480"/>
      <c r="B93" s="481"/>
      <c r="C93" s="482"/>
      <c r="D93" s="483"/>
      <c r="E93" s="483"/>
      <c r="F93" s="484"/>
      <c r="G93" s="470">
        <f t="shared" si="23"/>
        <v>0</v>
      </c>
      <c r="H93" s="471"/>
      <c r="I93" s="471"/>
      <c r="J93" s="471"/>
      <c r="K93" s="471"/>
      <c r="L93" s="471"/>
      <c r="M93" s="471"/>
      <c r="N93" s="471"/>
      <c r="O93" s="471"/>
      <c r="P93" s="471"/>
      <c r="Q93" s="471"/>
      <c r="R93" s="472"/>
      <c r="S93" s="473">
        <f>IFERROR(IF(A93&lt;&gt;"GfB",(SUM(G93:J93,L93,P93)*12+(N93+O93))*(100+$J$12+$J$13)%+((K93+M93+Q93+R93*('B4_Allgemeine Angaben'!$L$53=1))*12),(SUM(G93:J93,L93,P93)*12+(N93+O93))*(100+$J$15+$J$13)%+((K93+M93+Q93+R93*('B4_Allgemeine Angaben'!$L$53=1))*12)),0)</f>
        <v>0</v>
      </c>
      <c r="T93" s="474">
        <f t="shared" si="24"/>
        <v>0</v>
      </c>
      <c r="U93" s="475"/>
      <c r="V93" s="553">
        <f t="shared" si="25"/>
        <v>0</v>
      </c>
      <c r="W93" s="476">
        <f t="shared" si="26"/>
        <v>0</v>
      </c>
      <c r="X93" s="476">
        <f t="shared" si="27"/>
        <v>0</v>
      </c>
      <c r="Y93" s="476">
        <f t="shared" si="28"/>
        <v>0</v>
      </c>
      <c r="Z93" s="554">
        <f t="shared" si="29"/>
        <v>0</v>
      </c>
      <c r="AA93" s="477">
        <f t="shared" si="30"/>
        <v>0</v>
      </c>
      <c r="AB93" s="477">
        <f t="shared" si="31"/>
        <v>0</v>
      </c>
      <c r="AC93" s="477">
        <f t="shared" si="32"/>
        <v>0</v>
      </c>
      <c r="AD93" s="555">
        <f t="shared" si="33"/>
        <v>0</v>
      </c>
      <c r="AE93" s="478">
        <f t="shared" si="34"/>
        <v>0</v>
      </c>
      <c r="AF93" s="478">
        <f t="shared" si="35"/>
        <v>0</v>
      </c>
      <c r="AG93" s="478">
        <f t="shared" si="36"/>
        <v>0</v>
      </c>
      <c r="AH93" s="479">
        <f t="shared" si="37"/>
        <v>0</v>
      </c>
      <c r="AI93" s="479">
        <f t="shared" si="38"/>
        <v>0</v>
      </c>
      <c r="AJ93" s="479">
        <f t="shared" si="39"/>
        <v>0</v>
      </c>
      <c r="AK93" s="413">
        <f t="shared" si="40"/>
        <v>0</v>
      </c>
      <c r="AL93" s="413">
        <f t="shared" si="41"/>
        <v>0</v>
      </c>
      <c r="AM93" s="413">
        <f t="shared" si="42"/>
        <v>0</v>
      </c>
      <c r="AN93" s="1124">
        <f t="shared" si="43"/>
        <v>0</v>
      </c>
      <c r="AO93" s="1138">
        <f t="shared" si="44"/>
        <v>0</v>
      </c>
      <c r="AP93" s="1155">
        <f t="shared" si="45"/>
        <v>0</v>
      </c>
      <c r="AS93" s="465"/>
    </row>
    <row r="94" spans="1:45" x14ac:dyDescent="0.2">
      <c r="A94" s="480"/>
      <c r="B94" s="481"/>
      <c r="C94" s="482"/>
      <c r="D94" s="483"/>
      <c r="E94" s="483"/>
      <c r="F94" s="484"/>
      <c r="G94" s="470">
        <f t="shared" si="23"/>
        <v>0</v>
      </c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2"/>
      <c r="S94" s="473">
        <f>IFERROR(IF(A94&lt;&gt;"GfB",(SUM(G94:J94,L94,P94)*12+(N94+O94))*(100+$J$12+$J$13)%+((K94+M94+Q94+R94*('B4_Allgemeine Angaben'!$L$53=1))*12),(SUM(G94:J94,L94,P94)*12+(N94+O94))*(100+$J$15+$J$13)%+((K94+M94+Q94+R94*('B4_Allgemeine Angaben'!$L$53=1))*12)),0)</f>
        <v>0</v>
      </c>
      <c r="T94" s="474">
        <f t="shared" si="24"/>
        <v>0</v>
      </c>
      <c r="U94" s="475"/>
      <c r="V94" s="553">
        <f t="shared" si="25"/>
        <v>0</v>
      </c>
      <c r="W94" s="476">
        <f t="shared" si="26"/>
        <v>0</v>
      </c>
      <c r="X94" s="476">
        <f t="shared" si="27"/>
        <v>0</v>
      </c>
      <c r="Y94" s="476">
        <f t="shared" si="28"/>
        <v>0</v>
      </c>
      <c r="Z94" s="554">
        <f t="shared" si="29"/>
        <v>0</v>
      </c>
      <c r="AA94" s="477">
        <f t="shared" si="30"/>
        <v>0</v>
      </c>
      <c r="AB94" s="477">
        <f t="shared" si="31"/>
        <v>0</v>
      </c>
      <c r="AC94" s="477">
        <f t="shared" si="32"/>
        <v>0</v>
      </c>
      <c r="AD94" s="555">
        <f t="shared" si="33"/>
        <v>0</v>
      </c>
      <c r="AE94" s="478">
        <f t="shared" si="34"/>
        <v>0</v>
      </c>
      <c r="AF94" s="478">
        <f t="shared" si="35"/>
        <v>0</v>
      </c>
      <c r="AG94" s="478">
        <f t="shared" si="36"/>
        <v>0</v>
      </c>
      <c r="AH94" s="479">
        <f t="shared" si="37"/>
        <v>0</v>
      </c>
      <c r="AI94" s="479">
        <f t="shared" si="38"/>
        <v>0</v>
      </c>
      <c r="AJ94" s="479">
        <f t="shared" si="39"/>
        <v>0</v>
      </c>
      <c r="AK94" s="413">
        <f t="shared" si="40"/>
        <v>0</v>
      </c>
      <c r="AL94" s="413">
        <f t="shared" si="41"/>
        <v>0</v>
      </c>
      <c r="AM94" s="413">
        <f t="shared" si="42"/>
        <v>0</v>
      </c>
      <c r="AN94" s="1124">
        <f t="shared" si="43"/>
        <v>0</v>
      </c>
      <c r="AO94" s="1138">
        <f t="shared" si="44"/>
        <v>0</v>
      </c>
      <c r="AP94" s="1155">
        <f t="shared" si="45"/>
        <v>0</v>
      </c>
      <c r="AS94" s="465"/>
    </row>
    <row r="95" spans="1:45" x14ac:dyDescent="0.2">
      <c r="A95" s="480"/>
      <c r="B95" s="481"/>
      <c r="C95" s="482"/>
      <c r="D95" s="483"/>
      <c r="E95" s="483"/>
      <c r="F95" s="484"/>
      <c r="G95" s="470">
        <f t="shared" si="23"/>
        <v>0</v>
      </c>
      <c r="H95" s="471"/>
      <c r="I95" s="471"/>
      <c r="J95" s="471"/>
      <c r="K95" s="471"/>
      <c r="L95" s="471"/>
      <c r="M95" s="471"/>
      <c r="N95" s="471"/>
      <c r="O95" s="471"/>
      <c r="P95" s="471"/>
      <c r="Q95" s="471"/>
      <c r="R95" s="472"/>
      <c r="S95" s="473">
        <f>IFERROR(IF(A95&lt;&gt;"GfB",(SUM(G95:J95,L95,P95)*12+(N95+O95))*(100+$J$12+$J$13)%+((K95+M95+Q95+R95*('B4_Allgemeine Angaben'!$L$53=1))*12),(SUM(G95:J95,L95,P95)*12+(N95+O95))*(100+$J$15+$J$13)%+((K95+M95+Q95+R95*('B4_Allgemeine Angaben'!$L$53=1))*12)),0)</f>
        <v>0</v>
      </c>
      <c r="T95" s="474">
        <f t="shared" si="24"/>
        <v>0</v>
      </c>
      <c r="U95" s="475"/>
      <c r="V95" s="553">
        <f t="shared" si="25"/>
        <v>0</v>
      </c>
      <c r="W95" s="476">
        <f t="shared" si="26"/>
        <v>0</v>
      </c>
      <c r="X95" s="476">
        <f t="shared" si="27"/>
        <v>0</v>
      </c>
      <c r="Y95" s="476">
        <f t="shared" si="28"/>
        <v>0</v>
      </c>
      <c r="Z95" s="554">
        <f t="shared" si="29"/>
        <v>0</v>
      </c>
      <c r="AA95" s="477">
        <f t="shared" si="30"/>
        <v>0</v>
      </c>
      <c r="AB95" s="477">
        <f t="shared" si="31"/>
        <v>0</v>
      </c>
      <c r="AC95" s="477">
        <f t="shared" si="32"/>
        <v>0</v>
      </c>
      <c r="AD95" s="555">
        <f t="shared" si="33"/>
        <v>0</v>
      </c>
      <c r="AE95" s="478">
        <f t="shared" si="34"/>
        <v>0</v>
      </c>
      <c r="AF95" s="478">
        <f t="shared" si="35"/>
        <v>0</v>
      </c>
      <c r="AG95" s="478">
        <f t="shared" si="36"/>
        <v>0</v>
      </c>
      <c r="AH95" s="479">
        <f t="shared" si="37"/>
        <v>0</v>
      </c>
      <c r="AI95" s="479">
        <f t="shared" si="38"/>
        <v>0</v>
      </c>
      <c r="AJ95" s="479">
        <f t="shared" si="39"/>
        <v>0</v>
      </c>
      <c r="AK95" s="413">
        <f t="shared" si="40"/>
        <v>0</v>
      </c>
      <c r="AL95" s="413">
        <f t="shared" si="41"/>
        <v>0</v>
      </c>
      <c r="AM95" s="413">
        <f t="shared" si="42"/>
        <v>0</v>
      </c>
      <c r="AN95" s="1124">
        <f t="shared" si="43"/>
        <v>0</v>
      </c>
      <c r="AO95" s="1138">
        <f t="shared" si="44"/>
        <v>0</v>
      </c>
      <c r="AP95" s="1155">
        <f t="shared" si="45"/>
        <v>0</v>
      </c>
      <c r="AS95" s="465"/>
    </row>
    <row r="96" spans="1:45" x14ac:dyDescent="0.2">
      <c r="A96" s="480"/>
      <c r="B96" s="481"/>
      <c r="C96" s="482"/>
      <c r="D96" s="483"/>
      <c r="E96" s="483"/>
      <c r="F96" s="484"/>
      <c r="G96" s="470">
        <f t="shared" si="23"/>
        <v>0</v>
      </c>
      <c r="H96" s="471"/>
      <c r="I96" s="471"/>
      <c r="J96" s="471"/>
      <c r="K96" s="471"/>
      <c r="L96" s="471"/>
      <c r="M96" s="471"/>
      <c r="N96" s="471"/>
      <c r="O96" s="471"/>
      <c r="P96" s="471"/>
      <c r="Q96" s="471"/>
      <c r="R96" s="472"/>
      <c r="S96" s="473">
        <f>IFERROR(IF(A96&lt;&gt;"GfB",(SUM(G96:J96,L96,P96)*12+(N96+O96))*(100+$J$12+$J$13)%+((K96+M96+Q96+R96*('B4_Allgemeine Angaben'!$L$53=1))*12),(SUM(G96:J96,L96,P96)*12+(N96+O96))*(100+$J$15+$J$13)%+((K96+M96+Q96+R96*('B4_Allgemeine Angaben'!$L$53=1))*12)),0)</f>
        <v>0</v>
      </c>
      <c r="T96" s="474">
        <f t="shared" si="24"/>
        <v>0</v>
      </c>
      <c r="U96" s="475"/>
      <c r="V96" s="553">
        <f t="shared" si="25"/>
        <v>0</v>
      </c>
      <c r="W96" s="476">
        <f t="shared" si="26"/>
        <v>0</v>
      </c>
      <c r="X96" s="476">
        <f t="shared" si="27"/>
        <v>0</v>
      </c>
      <c r="Y96" s="476">
        <f t="shared" si="28"/>
        <v>0</v>
      </c>
      <c r="Z96" s="554">
        <f t="shared" si="29"/>
        <v>0</v>
      </c>
      <c r="AA96" s="477">
        <f t="shared" si="30"/>
        <v>0</v>
      </c>
      <c r="AB96" s="477">
        <f t="shared" si="31"/>
        <v>0</v>
      </c>
      <c r="AC96" s="477">
        <f t="shared" si="32"/>
        <v>0</v>
      </c>
      <c r="AD96" s="555">
        <f t="shared" si="33"/>
        <v>0</v>
      </c>
      <c r="AE96" s="478">
        <f t="shared" si="34"/>
        <v>0</v>
      </c>
      <c r="AF96" s="478">
        <f t="shared" si="35"/>
        <v>0</v>
      </c>
      <c r="AG96" s="478">
        <f t="shared" si="36"/>
        <v>0</v>
      </c>
      <c r="AH96" s="479">
        <f t="shared" si="37"/>
        <v>0</v>
      </c>
      <c r="AI96" s="479">
        <f t="shared" si="38"/>
        <v>0</v>
      </c>
      <c r="AJ96" s="479">
        <f t="shared" si="39"/>
        <v>0</v>
      </c>
      <c r="AK96" s="413">
        <f t="shared" si="40"/>
        <v>0</v>
      </c>
      <c r="AL96" s="413">
        <f t="shared" si="41"/>
        <v>0</v>
      </c>
      <c r="AM96" s="413">
        <f t="shared" si="42"/>
        <v>0</v>
      </c>
      <c r="AN96" s="1124">
        <f t="shared" si="43"/>
        <v>0</v>
      </c>
      <c r="AO96" s="1138">
        <f t="shared" si="44"/>
        <v>0</v>
      </c>
      <c r="AP96" s="1155">
        <f t="shared" si="45"/>
        <v>0</v>
      </c>
      <c r="AS96" s="465"/>
    </row>
    <row r="97" spans="1:45" x14ac:dyDescent="0.2">
      <c r="A97" s="480"/>
      <c r="B97" s="481"/>
      <c r="C97" s="482"/>
      <c r="D97" s="483"/>
      <c r="E97" s="483"/>
      <c r="F97" s="484"/>
      <c r="G97" s="470">
        <f t="shared" si="23"/>
        <v>0</v>
      </c>
      <c r="H97" s="471"/>
      <c r="I97" s="471"/>
      <c r="J97" s="471"/>
      <c r="K97" s="471"/>
      <c r="L97" s="471"/>
      <c r="M97" s="471"/>
      <c r="N97" s="471"/>
      <c r="O97" s="471"/>
      <c r="P97" s="471"/>
      <c r="Q97" s="471"/>
      <c r="R97" s="472"/>
      <c r="S97" s="473">
        <f>IFERROR(IF(A97&lt;&gt;"GfB",(SUM(G97:J97,L97,P97)*12+(N97+O97))*(100+$J$12+$J$13)%+((K97+M97+Q97+R97*('B4_Allgemeine Angaben'!$L$53=1))*12),(SUM(G97:J97,L97,P97)*12+(N97+O97))*(100+$J$15+$J$13)%+((K97+M97+Q97+R97*('B4_Allgemeine Angaben'!$L$53=1))*12)),0)</f>
        <v>0</v>
      </c>
      <c r="T97" s="474">
        <f t="shared" si="24"/>
        <v>0</v>
      </c>
      <c r="U97" s="475"/>
      <c r="V97" s="553">
        <f t="shared" si="25"/>
        <v>0</v>
      </c>
      <c r="W97" s="476">
        <f t="shared" si="26"/>
        <v>0</v>
      </c>
      <c r="X97" s="476">
        <f t="shared" si="27"/>
        <v>0</v>
      </c>
      <c r="Y97" s="476">
        <f t="shared" si="28"/>
        <v>0</v>
      </c>
      <c r="Z97" s="554">
        <f t="shared" si="29"/>
        <v>0</v>
      </c>
      <c r="AA97" s="477">
        <f t="shared" si="30"/>
        <v>0</v>
      </c>
      <c r="AB97" s="477">
        <f t="shared" si="31"/>
        <v>0</v>
      </c>
      <c r="AC97" s="477">
        <f t="shared" si="32"/>
        <v>0</v>
      </c>
      <c r="AD97" s="555">
        <f t="shared" si="33"/>
        <v>0</v>
      </c>
      <c r="AE97" s="478">
        <f t="shared" si="34"/>
        <v>0</v>
      </c>
      <c r="AF97" s="478">
        <f t="shared" si="35"/>
        <v>0</v>
      </c>
      <c r="AG97" s="478">
        <f t="shared" si="36"/>
        <v>0</v>
      </c>
      <c r="AH97" s="479">
        <f t="shared" si="37"/>
        <v>0</v>
      </c>
      <c r="AI97" s="479">
        <f t="shared" si="38"/>
        <v>0</v>
      </c>
      <c r="AJ97" s="479">
        <f t="shared" si="39"/>
        <v>0</v>
      </c>
      <c r="AK97" s="413">
        <f t="shared" si="40"/>
        <v>0</v>
      </c>
      <c r="AL97" s="413">
        <f t="shared" si="41"/>
        <v>0</v>
      </c>
      <c r="AM97" s="413">
        <f t="shared" si="42"/>
        <v>0</v>
      </c>
      <c r="AN97" s="1124">
        <f t="shared" si="43"/>
        <v>0</v>
      </c>
      <c r="AO97" s="1138">
        <f t="shared" si="44"/>
        <v>0</v>
      </c>
      <c r="AP97" s="1155">
        <f t="shared" si="45"/>
        <v>0</v>
      </c>
      <c r="AS97" s="465"/>
    </row>
    <row r="98" spans="1:45" x14ac:dyDescent="0.2">
      <c r="A98" s="480"/>
      <c r="B98" s="481"/>
      <c r="C98" s="482"/>
      <c r="D98" s="483"/>
      <c r="E98" s="483"/>
      <c r="F98" s="484"/>
      <c r="G98" s="470">
        <f t="shared" si="23"/>
        <v>0</v>
      </c>
      <c r="H98" s="471"/>
      <c r="I98" s="471"/>
      <c r="J98" s="471"/>
      <c r="K98" s="471"/>
      <c r="L98" s="471"/>
      <c r="M98" s="471"/>
      <c r="N98" s="471"/>
      <c r="O98" s="471"/>
      <c r="P98" s="471"/>
      <c r="Q98" s="471"/>
      <c r="R98" s="472"/>
      <c r="S98" s="473">
        <f>IFERROR(IF(A98&lt;&gt;"GfB",(SUM(G98:J98,L98,P98)*12+(N98+O98))*(100+$J$12+$J$13)%+((K98+M98+Q98+R98*('B4_Allgemeine Angaben'!$L$53=1))*12),(SUM(G98:J98,L98,P98)*12+(N98+O98))*(100+$J$15+$J$13)%+((K98+M98+Q98+R98*('B4_Allgemeine Angaben'!$L$53=1))*12)),0)</f>
        <v>0</v>
      </c>
      <c r="T98" s="474">
        <f t="shared" si="24"/>
        <v>0</v>
      </c>
      <c r="U98" s="475"/>
      <c r="V98" s="553">
        <f t="shared" si="25"/>
        <v>0</v>
      </c>
      <c r="W98" s="476">
        <f t="shared" si="26"/>
        <v>0</v>
      </c>
      <c r="X98" s="476">
        <f t="shared" si="27"/>
        <v>0</v>
      </c>
      <c r="Y98" s="476">
        <f t="shared" si="28"/>
        <v>0</v>
      </c>
      <c r="Z98" s="554">
        <f t="shared" si="29"/>
        <v>0</v>
      </c>
      <c r="AA98" s="477">
        <f t="shared" si="30"/>
        <v>0</v>
      </c>
      <c r="AB98" s="477">
        <f t="shared" si="31"/>
        <v>0</v>
      </c>
      <c r="AC98" s="477">
        <f t="shared" si="32"/>
        <v>0</v>
      </c>
      <c r="AD98" s="555">
        <f t="shared" si="33"/>
        <v>0</v>
      </c>
      <c r="AE98" s="478">
        <f t="shared" si="34"/>
        <v>0</v>
      </c>
      <c r="AF98" s="478">
        <f t="shared" si="35"/>
        <v>0</v>
      </c>
      <c r="AG98" s="478">
        <f t="shared" si="36"/>
        <v>0</v>
      </c>
      <c r="AH98" s="479">
        <f t="shared" si="37"/>
        <v>0</v>
      </c>
      <c r="AI98" s="479">
        <f t="shared" si="38"/>
        <v>0</v>
      </c>
      <c r="AJ98" s="479">
        <f t="shared" si="39"/>
        <v>0</v>
      </c>
      <c r="AK98" s="413">
        <f t="shared" si="40"/>
        <v>0</v>
      </c>
      <c r="AL98" s="413">
        <f t="shared" si="41"/>
        <v>0</v>
      </c>
      <c r="AM98" s="413">
        <f t="shared" si="42"/>
        <v>0</v>
      </c>
      <c r="AN98" s="1124">
        <f t="shared" si="43"/>
        <v>0</v>
      </c>
      <c r="AO98" s="1138">
        <f t="shared" si="44"/>
        <v>0</v>
      </c>
      <c r="AP98" s="1155">
        <f t="shared" si="45"/>
        <v>0</v>
      </c>
      <c r="AS98" s="465"/>
    </row>
    <row r="99" spans="1:45" x14ac:dyDescent="0.2">
      <c r="A99" s="480"/>
      <c r="B99" s="481"/>
      <c r="C99" s="482"/>
      <c r="D99" s="483"/>
      <c r="E99" s="483"/>
      <c r="F99" s="484"/>
      <c r="G99" s="470">
        <f t="shared" si="23"/>
        <v>0</v>
      </c>
      <c r="H99" s="471"/>
      <c r="I99" s="471"/>
      <c r="J99" s="471"/>
      <c r="K99" s="471"/>
      <c r="L99" s="471"/>
      <c r="M99" s="471"/>
      <c r="N99" s="471"/>
      <c r="O99" s="471"/>
      <c r="P99" s="471"/>
      <c r="Q99" s="471"/>
      <c r="R99" s="472"/>
      <c r="S99" s="473">
        <f>IFERROR(IF(A99&lt;&gt;"GfB",(SUM(G99:J99,L99,P99)*12+(N99+O99))*(100+$J$12+$J$13)%+((K99+M99+Q99+R99*('B4_Allgemeine Angaben'!$L$53=1))*12),(SUM(G99:J99,L99,P99)*12+(N99+O99))*(100+$J$15+$J$13)%+((K99+M99+Q99+R99*('B4_Allgemeine Angaben'!$L$53=1))*12)),0)</f>
        <v>0</v>
      </c>
      <c r="T99" s="474">
        <f t="shared" si="24"/>
        <v>0</v>
      </c>
      <c r="U99" s="475"/>
      <c r="V99" s="553">
        <f t="shared" si="25"/>
        <v>0</v>
      </c>
      <c r="W99" s="476">
        <f t="shared" si="26"/>
        <v>0</v>
      </c>
      <c r="X99" s="476">
        <f t="shared" si="27"/>
        <v>0</v>
      </c>
      <c r="Y99" s="476">
        <f t="shared" si="28"/>
        <v>0</v>
      </c>
      <c r="Z99" s="554">
        <f t="shared" si="29"/>
        <v>0</v>
      </c>
      <c r="AA99" s="477">
        <f t="shared" si="30"/>
        <v>0</v>
      </c>
      <c r="AB99" s="477">
        <f t="shared" si="31"/>
        <v>0</v>
      </c>
      <c r="AC99" s="477">
        <f t="shared" si="32"/>
        <v>0</v>
      </c>
      <c r="AD99" s="555">
        <f t="shared" si="33"/>
        <v>0</v>
      </c>
      <c r="AE99" s="478">
        <f t="shared" si="34"/>
        <v>0</v>
      </c>
      <c r="AF99" s="478">
        <f t="shared" si="35"/>
        <v>0</v>
      </c>
      <c r="AG99" s="478">
        <f t="shared" si="36"/>
        <v>0</v>
      </c>
      <c r="AH99" s="479">
        <f t="shared" si="37"/>
        <v>0</v>
      </c>
      <c r="AI99" s="479">
        <f t="shared" si="38"/>
        <v>0</v>
      </c>
      <c r="AJ99" s="479">
        <f t="shared" si="39"/>
        <v>0</v>
      </c>
      <c r="AK99" s="413">
        <f t="shared" si="40"/>
        <v>0</v>
      </c>
      <c r="AL99" s="413">
        <f t="shared" si="41"/>
        <v>0</v>
      </c>
      <c r="AM99" s="413">
        <f t="shared" si="42"/>
        <v>0</v>
      </c>
      <c r="AN99" s="1124">
        <f t="shared" si="43"/>
        <v>0</v>
      </c>
      <c r="AO99" s="1138">
        <f t="shared" si="44"/>
        <v>0</v>
      </c>
      <c r="AP99" s="1155">
        <f t="shared" si="45"/>
        <v>0</v>
      </c>
      <c r="AS99" s="465"/>
    </row>
    <row r="100" spans="1:45" x14ac:dyDescent="0.2">
      <c r="A100" s="480"/>
      <c r="B100" s="481"/>
      <c r="C100" s="482"/>
      <c r="D100" s="483"/>
      <c r="E100" s="483"/>
      <c r="F100" s="484"/>
      <c r="G100" s="470">
        <f t="shared" si="23"/>
        <v>0</v>
      </c>
      <c r="H100" s="471"/>
      <c r="I100" s="471"/>
      <c r="J100" s="471"/>
      <c r="K100" s="471"/>
      <c r="L100" s="471"/>
      <c r="M100" s="471"/>
      <c r="N100" s="471"/>
      <c r="O100" s="471"/>
      <c r="P100" s="471"/>
      <c r="Q100" s="471"/>
      <c r="R100" s="472"/>
      <c r="S100" s="473">
        <f>IFERROR(IF(A100&lt;&gt;"GfB",(SUM(G100:J100,L100,P100)*12+(N100+O100))*(100+$J$12+$J$13)%+((K100+M100+Q100+R100*('B4_Allgemeine Angaben'!$L$53=1))*12),(SUM(G100:J100,L100,P100)*12+(N100+O100))*(100+$J$15+$J$13)%+((K100+M100+Q100+R100*('B4_Allgemeine Angaben'!$L$53=1))*12)),0)</f>
        <v>0</v>
      </c>
      <c r="T100" s="474">
        <f t="shared" si="24"/>
        <v>0</v>
      </c>
      <c r="U100" s="475"/>
      <c r="V100" s="553">
        <f t="shared" si="25"/>
        <v>0</v>
      </c>
      <c r="W100" s="476">
        <f t="shared" si="26"/>
        <v>0</v>
      </c>
      <c r="X100" s="476">
        <f t="shared" si="27"/>
        <v>0</v>
      </c>
      <c r="Y100" s="476">
        <f t="shared" si="28"/>
        <v>0</v>
      </c>
      <c r="Z100" s="554">
        <f t="shared" si="29"/>
        <v>0</v>
      </c>
      <c r="AA100" s="477">
        <f t="shared" si="30"/>
        <v>0</v>
      </c>
      <c r="AB100" s="477">
        <f t="shared" si="31"/>
        <v>0</v>
      </c>
      <c r="AC100" s="477">
        <f t="shared" si="32"/>
        <v>0</v>
      </c>
      <c r="AD100" s="555">
        <f t="shared" si="33"/>
        <v>0</v>
      </c>
      <c r="AE100" s="478">
        <f t="shared" si="34"/>
        <v>0</v>
      </c>
      <c r="AF100" s="478">
        <f t="shared" si="35"/>
        <v>0</v>
      </c>
      <c r="AG100" s="478">
        <f t="shared" si="36"/>
        <v>0</v>
      </c>
      <c r="AH100" s="479">
        <f t="shared" si="37"/>
        <v>0</v>
      </c>
      <c r="AI100" s="479">
        <f t="shared" si="38"/>
        <v>0</v>
      </c>
      <c r="AJ100" s="479">
        <f t="shared" si="39"/>
        <v>0</v>
      </c>
      <c r="AK100" s="413">
        <f t="shared" si="40"/>
        <v>0</v>
      </c>
      <c r="AL100" s="413">
        <f t="shared" si="41"/>
        <v>0</v>
      </c>
      <c r="AM100" s="413">
        <f t="shared" si="42"/>
        <v>0</v>
      </c>
      <c r="AN100" s="1124">
        <f t="shared" si="43"/>
        <v>0</v>
      </c>
      <c r="AO100" s="1138">
        <f t="shared" si="44"/>
        <v>0</v>
      </c>
      <c r="AP100" s="1155">
        <f t="shared" si="45"/>
        <v>0</v>
      </c>
      <c r="AS100" s="465"/>
    </row>
    <row r="101" spans="1:45" x14ac:dyDescent="0.2">
      <c r="A101" s="480"/>
      <c r="B101" s="481"/>
      <c r="C101" s="482"/>
      <c r="D101" s="483"/>
      <c r="E101" s="483"/>
      <c r="F101" s="484"/>
      <c r="G101" s="470">
        <f t="shared" si="23"/>
        <v>0</v>
      </c>
      <c r="H101" s="471"/>
      <c r="I101" s="471"/>
      <c r="J101" s="471"/>
      <c r="K101" s="471"/>
      <c r="L101" s="471"/>
      <c r="M101" s="471"/>
      <c r="N101" s="471"/>
      <c r="O101" s="471"/>
      <c r="P101" s="471"/>
      <c r="Q101" s="471"/>
      <c r="R101" s="472"/>
      <c r="S101" s="473">
        <f>IFERROR(IF(A101&lt;&gt;"GfB",(SUM(G101:J101,L101,P101)*12+(N101+O101))*(100+$J$12+$J$13)%+((K101+M101+Q101+R101*('B4_Allgemeine Angaben'!$L$53=1))*12),(SUM(G101:J101,L101,P101)*12+(N101+O101))*(100+$J$15+$J$13)%+((K101+M101+Q101+R101*('B4_Allgemeine Angaben'!$L$53=1))*12)),0)</f>
        <v>0</v>
      </c>
      <c r="T101" s="474">
        <f t="shared" si="24"/>
        <v>0</v>
      </c>
      <c r="U101" s="475"/>
      <c r="V101" s="553">
        <f t="shared" si="25"/>
        <v>0</v>
      </c>
      <c r="W101" s="476">
        <f t="shared" si="26"/>
        <v>0</v>
      </c>
      <c r="X101" s="476">
        <f t="shared" si="27"/>
        <v>0</v>
      </c>
      <c r="Y101" s="476">
        <f t="shared" si="28"/>
        <v>0</v>
      </c>
      <c r="Z101" s="554">
        <f t="shared" si="29"/>
        <v>0</v>
      </c>
      <c r="AA101" s="477">
        <f t="shared" si="30"/>
        <v>0</v>
      </c>
      <c r="AB101" s="477">
        <f t="shared" si="31"/>
        <v>0</v>
      </c>
      <c r="AC101" s="477">
        <f t="shared" si="32"/>
        <v>0</v>
      </c>
      <c r="AD101" s="555">
        <f t="shared" si="33"/>
        <v>0</v>
      </c>
      <c r="AE101" s="478">
        <f t="shared" si="34"/>
        <v>0</v>
      </c>
      <c r="AF101" s="478">
        <f t="shared" si="35"/>
        <v>0</v>
      </c>
      <c r="AG101" s="478">
        <f t="shared" si="36"/>
        <v>0</v>
      </c>
      <c r="AH101" s="479">
        <f t="shared" si="37"/>
        <v>0</v>
      </c>
      <c r="AI101" s="479">
        <f t="shared" si="38"/>
        <v>0</v>
      </c>
      <c r="AJ101" s="479">
        <f t="shared" si="39"/>
        <v>0</v>
      </c>
      <c r="AK101" s="413">
        <f t="shared" si="40"/>
        <v>0</v>
      </c>
      <c r="AL101" s="413">
        <f t="shared" si="41"/>
        <v>0</v>
      </c>
      <c r="AM101" s="413">
        <f t="shared" si="42"/>
        <v>0</v>
      </c>
      <c r="AN101" s="1124">
        <f t="shared" si="43"/>
        <v>0</v>
      </c>
      <c r="AO101" s="1138">
        <f t="shared" si="44"/>
        <v>0</v>
      </c>
      <c r="AP101" s="1155">
        <f t="shared" si="45"/>
        <v>0</v>
      </c>
      <c r="AS101" s="465"/>
    </row>
    <row r="102" spans="1:45" x14ac:dyDescent="0.2">
      <c r="A102" s="480"/>
      <c r="B102" s="481"/>
      <c r="C102" s="482"/>
      <c r="D102" s="483"/>
      <c r="E102" s="483"/>
      <c r="F102" s="484"/>
      <c r="G102" s="470">
        <f t="shared" si="23"/>
        <v>0</v>
      </c>
      <c r="H102" s="471"/>
      <c r="I102" s="471"/>
      <c r="J102" s="471"/>
      <c r="K102" s="471"/>
      <c r="L102" s="471"/>
      <c r="M102" s="471"/>
      <c r="N102" s="471"/>
      <c r="O102" s="471"/>
      <c r="P102" s="471"/>
      <c r="Q102" s="471"/>
      <c r="R102" s="472"/>
      <c r="S102" s="473">
        <f>IFERROR(IF(A102&lt;&gt;"GfB",(SUM(G102:J102,L102,P102)*12+(N102+O102))*(100+$J$12+$J$13)%+((K102+M102+Q102+R102*('B4_Allgemeine Angaben'!$L$53=1))*12),(SUM(G102:J102,L102,P102)*12+(N102+O102))*(100+$J$15+$J$13)%+((K102+M102+Q102+R102*('B4_Allgemeine Angaben'!$L$53=1))*12)),0)</f>
        <v>0</v>
      </c>
      <c r="T102" s="474">
        <f t="shared" si="24"/>
        <v>0</v>
      </c>
      <c r="U102" s="475"/>
      <c r="V102" s="553">
        <f t="shared" si="25"/>
        <v>0</v>
      </c>
      <c r="W102" s="476">
        <f t="shared" si="26"/>
        <v>0</v>
      </c>
      <c r="X102" s="476">
        <f t="shared" si="27"/>
        <v>0</v>
      </c>
      <c r="Y102" s="476">
        <f t="shared" si="28"/>
        <v>0</v>
      </c>
      <c r="Z102" s="554">
        <f t="shared" si="29"/>
        <v>0</v>
      </c>
      <c r="AA102" s="477">
        <f t="shared" si="30"/>
        <v>0</v>
      </c>
      <c r="AB102" s="477">
        <f t="shared" si="31"/>
        <v>0</v>
      </c>
      <c r="AC102" s="477">
        <f t="shared" si="32"/>
        <v>0</v>
      </c>
      <c r="AD102" s="555">
        <f t="shared" si="33"/>
        <v>0</v>
      </c>
      <c r="AE102" s="478">
        <f t="shared" si="34"/>
        <v>0</v>
      </c>
      <c r="AF102" s="478">
        <f t="shared" si="35"/>
        <v>0</v>
      </c>
      <c r="AG102" s="478">
        <f t="shared" si="36"/>
        <v>0</v>
      </c>
      <c r="AH102" s="479">
        <f t="shared" si="37"/>
        <v>0</v>
      </c>
      <c r="AI102" s="479">
        <f t="shared" si="38"/>
        <v>0</v>
      </c>
      <c r="AJ102" s="479">
        <f t="shared" si="39"/>
        <v>0</v>
      </c>
      <c r="AK102" s="413">
        <f t="shared" si="40"/>
        <v>0</v>
      </c>
      <c r="AL102" s="413">
        <f t="shared" si="41"/>
        <v>0</v>
      </c>
      <c r="AM102" s="413">
        <f t="shared" si="42"/>
        <v>0</v>
      </c>
      <c r="AN102" s="1124">
        <f t="shared" si="43"/>
        <v>0</v>
      </c>
      <c r="AO102" s="1138">
        <f t="shared" si="44"/>
        <v>0</v>
      </c>
      <c r="AP102" s="1155">
        <f t="shared" si="45"/>
        <v>0</v>
      </c>
      <c r="AS102" s="465"/>
    </row>
    <row r="103" spans="1:45" x14ac:dyDescent="0.2">
      <c r="A103" s="480"/>
      <c r="B103" s="481"/>
      <c r="C103" s="482"/>
      <c r="D103" s="483"/>
      <c r="E103" s="483"/>
      <c r="F103" s="484"/>
      <c r="G103" s="470">
        <f t="shared" si="23"/>
        <v>0</v>
      </c>
      <c r="H103" s="471"/>
      <c r="I103" s="471"/>
      <c r="J103" s="471"/>
      <c r="K103" s="471"/>
      <c r="L103" s="471"/>
      <c r="M103" s="471"/>
      <c r="N103" s="471"/>
      <c r="O103" s="471"/>
      <c r="P103" s="471"/>
      <c r="Q103" s="471"/>
      <c r="R103" s="472"/>
      <c r="S103" s="473">
        <f>IFERROR(IF(A103&lt;&gt;"GfB",(SUM(G103:J103,L103,P103)*12+(N103+O103))*(100+$J$12+$J$13)%+((K103+M103+Q103+R103*('B4_Allgemeine Angaben'!$L$53=1))*12),(SUM(G103:J103,L103,P103)*12+(N103+O103))*(100+$J$15+$J$13)%+((K103+M103+Q103+R103*('B4_Allgemeine Angaben'!$L$53=1))*12)),0)</f>
        <v>0</v>
      </c>
      <c r="T103" s="474">
        <f t="shared" si="24"/>
        <v>0</v>
      </c>
      <c r="U103" s="475"/>
      <c r="V103" s="553">
        <f t="shared" si="25"/>
        <v>0</v>
      </c>
      <c r="W103" s="476">
        <f t="shared" si="26"/>
        <v>0</v>
      </c>
      <c r="X103" s="476">
        <f t="shared" si="27"/>
        <v>0</v>
      </c>
      <c r="Y103" s="476">
        <f t="shared" si="28"/>
        <v>0</v>
      </c>
      <c r="Z103" s="554">
        <f t="shared" si="29"/>
        <v>0</v>
      </c>
      <c r="AA103" s="477">
        <f t="shared" si="30"/>
        <v>0</v>
      </c>
      <c r="AB103" s="477">
        <f t="shared" si="31"/>
        <v>0</v>
      </c>
      <c r="AC103" s="477">
        <f t="shared" si="32"/>
        <v>0</v>
      </c>
      <c r="AD103" s="555">
        <f t="shared" si="33"/>
        <v>0</v>
      </c>
      <c r="AE103" s="478">
        <f t="shared" si="34"/>
        <v>0</v>
      </c>
      <c r="AF103" s="478">
        <f t="shared" si="35"/>
        <v>0</v>
      </c>
      <c r="AG103" s="478">
        <f t="shared" si="36"/>
        <v>0</v>
      </c>
      <c r="AH103" s="479">
        <f t="shared" si="37"/>
        <v>0</v>
      </c>
      <c r="AI103" s="479">
        <f t="shared" si="38"/>
        <v>0</v>
      </c>
      <c r="AJ103" s="479">
        <f t="shared" si="39"/>
        <v>0</v>
      </c>
      <c r="AK103" s="413">
        <f t="shared" si="40"/>
        <v>0</v>
      </c>
      <c r="AL103" s="413">
        <f t="shared" si="41"/>
        <v>0</v>
      </c>
      <c r="AM103" s="413">
        <f t="shared" si="42"/>
        <v>0</v>
      </c>
      <c r="AN103" s="1124">
        <f t="shared" si="43"/>
        <v>0</v>
      </c>
      <c r="AO103" s="1138">
        <f t="shared" si="44"/>
        <v>0</v>
      </c>
      <c r="AP103" s="1155">
        <f t="shared" si="45"/>
        <v>0</v>
      </c>
      <c r="AS103" s="465"/>
    </row>
    <row r="104" spans="1:45" x14ac:dyDescent="0.2">
      <c r="A104" s="480"/>
      <c r="B104" s="481"/>
      <c r="C104" s="482"/>
      <c r="D104" s="483"/>
      <c r="E104" s="483"/>
      <c r="F104" s="484"/>
      <c r="G104" s="470">
        <f t="shared" si="23"/>
        <v>0</v>
      </c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2"/>
      <c r="S104" s="473">
        <f>IFERROR(IF(A104&lt;&gt;"GfB",(SUM(G104:J104,L104,P104)*12+(N104+O104))*(100+$J$12+$J$13)%+((K104+M104+Q104+R104*('B4_Allgemeine Angaben'!$L$53=1))*12),(SUM(G104:J104,L104,P104)*12+(N104+O104))*(100+$J$15+$J$13)%+((K104+M104+Q104+R104*('B4_Allgemeine Angaben'!$L$53=1))*12)),0)</f>
        <v>0</v>
      </c>
      <c r="T104" s="474">
        <f t="shared" si="24"/>
        <v>0</v>
      </c>
      <c r="U104" s="475"/>
      <c r="V104" s="553">
        <f t="shared" si="25"/>
        <v>0</v>
      </c>
      <c r="W104" s="476">
        <f t="shared" si="26"/>
        <v>0</v>
      </c>
      <c r="X104" s="476">
        <f t="shared" si="27"/>
        <v>0</v>
      </c>
      <c r="Y104" s="476">
        <f t="shared" si="28"/>
        <v>0</v>
      </c>
      <c r="Z104" s="554">
        <f t="shared" si="29"/>
        <v>0</v>
      </c>
      <c r="AA104" s="477">
        <f t="shared" si="30"/>
        <v>0</v>
      </c>
      <c r="AB104" s="477">
        <f t="shared" si="31"/>
        <v>0</v>
      </c>
      <c r="AC104" s="477">
        <f t="shared" si="32"/>
        <v>0</v>
      </c>
      <c r="AD104" s="555">
        <f t="shared" si="33"/>
        <v>0</v>
      </c>
      <c r="AE104" s="478">
        <f t="shared" si="34"/>
        <v>0</v>
      </c>
      <c r="AF104" s="478">
        <f t="shared" si="35"/>
        <v>0</v>
      </c>
      <c r="AG104" s="478">
        <f t="shared" si="36"/>
        <v>0</v>
      </c>
      <c r="AH104" s="479">
        <f t="shared" si="37"/>
        <v>0</v>
      </c>
      <c r="AI104" s="479">
        <f t="shared" si="38"/>
        <v>0</v>
      </c>
      <c r="AJ104" s="479">
        <f t="shared" si="39"/>
        <v>0</v>
      </c>
      <c r="AK104" s="413">
        <f t="shared" si="40"/>
        <v>0</v>
      </c>
      <c r="AL104" s="413">
        <f t="shared" si="41"/>
        <v>0</v>
      </c>
      <c r="AM104" s="413">
        <f t="shared" si="42"/>
        <v>0</v>
      </c>
      <c r="AN104" s="1124">
        <f t="shared" si="43"/>
        <v>0</v>
      </c>
      <c r="AO104" s="1138">
        <f t="shared" si="44"/>
        <v>0</v>
      </c>
      <c r="AP104" s="1155">
        <f t="shared" si="45"/>
        <v>0</v>
      </c>
      <c r="AS104" s="465"/>
    </row>
    <row r="105" spans="1:45" x14ac:dyDescent="0.2">
      <c r="A105" s="480"/>
      <c r="B105" s="481"/>
      <c r="C105" s="482"/>
      <c r="D105" s="483"/>
      <c r="E105" s="483"/>
      <c r="F105" s="484"/>
      <c r="G105" s="470">
        <f t="shared" si="23"/>
        <v>0</v>
      </c>
      <c r="H105" s="471"/>
      <c r="I105" s="471"/>
      <c r="J105" s="471"/>
      <c r="K105" s="471"/>
      <c r="L105" s="471"/>
      <c r="M105" s="471"/>
      <c r="N105" s="471"/>
      <c r="O105" s="471"/>
      <c r="P105" s="471"/>
      <c r="Q105" s="471"/>
      <c r="R105" s="472"/>
      <c r="S105" s="473">
        <f>IFERROR(IF(A105&lt;&gt;"GfB",(SUM(G105:J105,L105,P105)*12+(N105+O105))*(100+$J$12+$J$13)%+((K105+M105+Q105+R105*('B4_Allgemeine Angaben'!$L$53=1))*12),(SUM(G105:J105,L105,P105)*12+(N105+O105))*(100+$J$15+$J$13)%+((K105+M105+Q105+R105*('B4_Allgemeine Angaben'!$L$53=1))*12)),0)</f>
        <v>0</v>
      </c>
      <c r="T105" s="474">
        <f t="shared" si="24"/>
        <v>0</v>
      </c>
      <c r="U105" s="475"/>
      <c r="V105" s="553">
        <f t="shared" si="25"/>
        <v>0</v>
      </c>
      <c r="W105" s="476">
        <f t="shared" si="26"/>
        <v>0</v>
      </c>
      <c r="X105" s="476">
        <f t="shared" si="27"/>
        <v>0</v>
      </c>
      <c r="Y105" s="476">
        <f t="shared" si="28"/>
        <v>0</v>
      </c>
      <c r="Z105" s="554">
        <f t="shared" si="29"/>
        <v>0</v>
      </c>
      <c r="AA105" s="477">
        <f t="shared" si="30"/>
        <v>0</v>
      </c>
      <c r="AB105" s="477">
        <f t="shared" si="31"/>
        <v>0</v>
      </c>
      <c r="AC105" s="477">
        <f t="shared" si="32"/>
        <v>0</v>
      </c>
      <c r="AD105" s="555">
        <f t="shared" si="33"/>
        <v>0</v>
      </c>
      <c r="AE105" s="478">
        <f t="shared" si="34"/>
        <v>0</v>
      </c>
      <c r="AF105" s="478">
        <f t="shared" si="35"/>
        <v>0</v>
      </c>
      <c r="AG105" s="478">
        <f t="shared" si="36"/>
        <v>0</v>
      </c>
      <c r="AH105" s="479">
        <f t="shared" si="37"/>
        <v>0</v>
      </c>
      <c r="AI105" s="479">
        <f t="shared" si="38"/>
        <v>0</v>
      </c>
      <c r="AJ105" s="479">
        <f t="shared" si="39"/>
        <v>0</v>
      </c>
      <c r="AK105" s="413">
        <f t="shared" si="40"/>
        <v>0</v>
      </c>
      <c r="AL105" s="413">
        <f t="shared" si="41"/>
        <v>0</v>
      </c>
      <c r="AM105" s="413">
        <f t="shared" si="42"/>
        <v>0</v>
      </c>
      <c r="AN105" s="1124">
        <f t="shared" si="43"/>
        <v>0</v>
      </c>
      <c r="AO105" s="1138">
        <f t="shared" si="44"/>
        <v>0</v>
      </c>
      <c r="AP105" s="1155">
        <f t="shared" si="45"/>
        <v>0</v>
      </c>
      <c r="AS105" s="465"/>
    </row>
    <row r="106" spans="1:45" x14ac:dyDescent="0.2">
      <c r="A106" s="480"/>
      <c r="B106" s="481"/>
      <c r="C106" s="482"/>
      <c r="D106" s="483"/>
      <c r="E106" s="483"/>
      <c r="F106" s="484"/>
      <c r="G106" s="470">
        <f t="shared" si="23"/>
        <v>0</v>
      </c>
      <c r="H106" s="471"/>
      <c r="I106" s="471"/>
      <c r="J106" s="471"/>
      <c r="K106" s="471"/>
      <c r="L106" s="471"/>
      <c r="M106" s="471"/>
      <c r="N106" s="471"/>
      <c r="O106" s="471"/>
      <c r="P106" s="471"/>
      <c r="Q106" s="471"/>
      <c r="R106" s="472"/>
      <c r="S106" s="473">
        <f>IFERROR(IF(A106&lt;&gt;"GfB",(SUM(G106:J106,L106,P106)*12+(N106+O106))*(100+$J$12+$J$13)%+((K106+M106+Q106+R106*('B4_Allgemeine Angaben'!$L$53=1))*12),(SUM(G106:J106,L106,P106)*12+(N106+O106))*(100+$J$15+$J$13)%+((K106+M106+Q106+R106*('B4_Allgemeine Angaben'!$L$53=1))*12)),0)</f>
        <v>0</v>
      </c>
      <c r="T106" s="474">
        <f t="shared" si="24"/>
        <v>0</v>
      </c>
      <c r="U106" s="475"/>
      <c r="V106" s="553">
        <f t="shared" si="25"/>
        <v>0</v>
      </c>
      <c r="W106" s="476">
        <f t="shared" si="26"/>
        <v>0</v>
      </c>
      <c r="X106" s="476">
        <f t="shared" si="27"/>
        <v>0</v>
      </c>
      <c r="Y106" s="476">
        <f t="shared" si="28"/>
        <v>0</v>
      </c>
      <c r="Z106" s="554">
        <f t="shared" si="29"/>
        <v>0</v>
      </c>
      <c r="AA106" s="477">
        <f t="shared" si="30"/>
        <v>0</v>
      </c>
      <c r="AB106" s="477">
        <f t="shared" si="31"/>
        <v>0</v>
      </c>
      <c r="AC106" s="477">
        <f t="shared" si="32"/>
        <v>0</v>
      </c>
      <c r="AD106" s="555">
        <f t="shared" si="33"/>
        <v>0</v>
      </c>
      <c r="AE106" s="478">
        <f t="shared" si="34"/>
        <v>0</v>
      </c>
      <c r="AF106" s="478">
        <f t="shared" si="35"/>
        <v>0</v>
      </c>
      <c r="AG106" s="478">
        <f t="shared" si="36"/>
        <v>0</v>
      </c>
      <c r="AH106" s="479">
        <f t="shared" si="37"/>
        <v>0</v>
      </c>
      <c r="AI106" s="479">
        <f t="shared" si="38"/>
        <v>0</v>
      </c>
      <c r="AJ106" s="479">
        <f t="shared" si="39"/>
        <v>0</v>
      </c>
      <c r="AK106" s="413">
        <f t="shared" si="40"/>
        <v>0</v>
      </c>
      <c r="AL106" s="413">
        <f t="shared" si="41"/>
        <v>0</v>
      </c>
      <c r="AM106" s="413">
        <f t="shared" si="42"/>
        <v>0</v>
      </c>
      <c r="AN106" s="1124">
        <f t="shared" si="43"/>
        <v>0</v>
      </c>
      <c r="AO106" s="1138">
        <f t="shared" si="44"/>
        <v>0</v>
      </c>
      <c r="AP106" s="1155">
        <f t="shared" si="45"/>
        <v>0</v>
      </c>
      <c r="AS106" s="465"/>
    </row>
    <row r="107" spans="1:45" x14ac:dyDescent="0.2">
      <c r="A107" s="480"/>
      <c r="B107" s="481"/>
      <c r="C107" s="482"/>
      <c r="D107" s="483"/>
      <c r="E107" s="483"/>
      <c r="F107" s="484"/>
      <c r="G107" s="470">
        <f t="shared" si="23"/>
        <v>0</v>
      </c>
      <c r="H107" s="471"/>
      <c r="I107" s="471"/>
      <c r="J107" s="471"/>
      <c r="K107" s="471"/>
      <c r="L107" s="471"/>
      <c r="M107" s="471"/>
      <c r="N107" s="471"/>
      <c r="O107" s="471"/>
      <c r="P107" s="471"/>
      <c r="Q107" s="471"/>
      <c r="R107" s="472"/>
      <c r="S107" s="473">
        <f>IFERROR(IF(A107&lt;&gt;"GfB",(SUM(G107:J107,L107,P107)*12+(N107+O107))*(100+$J$12+$J$13)%+((K107+M107+Q107+R107*('B4_Allgemeine Angaben'!$L$53=1))*12),(SUM(G107:J107,L107,P107)*12+(N107+O107))*(100+$J$15+$J$13)%+((K107+M107+Q107+R107*('B4_Allgemeine Angaben'!$L$53=1))*12)),0)</f>
        <v>0</v>
      </c>
      <c r="T107" s="474">
        <f t="shared" si="24"/>
        <v>0</v>
      </c>
      <c r="U107" s="475"/>
      <c r="V107" s="553">
        <f t="shared" si="25"/>
        <v>0</v>
      </c>
      <c r="W107" s="476">
        <f t="shared" si="26"/>
        <v>0</v>
      </c>
      <c r="X107" s="476">
        <f t="shared" si="27"/>
        <v>0</v>
      </c>
      <c r="Y107" s="476">
        <f t="shared" si="28"/>
        <v>0</v>
      </c>
      <c r="Z107" s="554">
        <f t="shared" si="29"/>
        <v>0</v>
      </c>
      <c r="AA107" s="477">
        <f t="shared" si="30"/>
        <v>0</v>
      </c>
      <c r="AB107" s="477">
        <f t="shared" si="31"/>
        <v>0</v>
      </c>
      <c r="AC107" s="477">
        <f t="shared" si="32"/>
        <v>0</v>
      </c>
      <c r="AD107" s="555">
        <f t="shared" si="33"/>
        <v>0</v>
      </c>
      <c r="AE107" s="478">
        <f t="shared" si="34"/>
        <v>0</v>
      </c>
      <c r="AF107" s="478">
        <f t="shared" si="35"/>
        <v>0</v>
      </c>
      <c r="AG107" s="478">
        <f t="shared" si="36"/>
        <v>0</v>
      </c>
      <c r="AH107" s="479">
        <f t="shared" si="37"/>
        <v>0</v>
      </c>
      <c r="AI107" s="479">
        <f t="shared" si="38"/>
        <v>0</v>
      </c>
      <c r="AJ107" s="479">
        <f t="shared" si="39"/>
        <v>0</v>
      </c>
      <c r="AK107" s="413">
        <f t="shared" si="40"/>
        <v>0</v>
      </c>
      <c r="AL107" s="413">
        <f t="shared" si="41"/>
        <v>0</v>
      </c>
      <c r="AM107" s="413">
        <f t="shared" si="42"/>
        <v>0</v>
      </c>
      <c r="AN107" s="1124">
        <f t="shared" si="43"/>
        <v>0</v>
      </c>
      <c r="AO107" s="1138">
        <f t="shared" si="44"/>
        <v>0</v>
      </c>
      <c r="AP107" s="1155">
        <f t="shared" si="45"/>
        <v>0</v>
      </c>
      <c r="AS107" s="465"/>
    </row>
    <row r="108" spans="1:45" x14ac:dyDescent="0.2">
      <c r="A108" s="480"/>
      <c r="B108" s="481"/>
      <c r="C108" s="482"/>
      <c r="D108" s="483"/>
      <c r="E108" s="483"/>
      <c r="F108" s="484"/>
      <c r="G108" s="470">
        <f t="shared" si="23"/>
        <v>0</v>
      </c>
      <c r="H108" s="471"/>
      <c r="I108" s="471"/>
      <c r="J108" s="471"/>
      <c r="K108" s="471"/>
      <c r="L108" s="471"/>
      <c r="M108" s="471"/>
      <c r="N108" s="471"/>
      <c r="O108" s="471"/>
      <c r="P108" s="471"/>
      <c r="Q108" s="471"/>
      <c r="R108" s="472"/>
      <c r="S108" s="473">
        <f>IFERROR(IF(A108&lt;&gt;"GfB",(SUM(G108:J108,L108,P108)*12+(N108+O108))*(100+$J$12+$J$13)%+((K108+M108+Q108+R108*('B4_Allgemeine Angaben'!$L$53=1))*12),(SUM(G108:J108,L108,P108)*12+(N108+O108))*(100+$J$15+$J$13)%+((K108+M108+Q108+R108*('B4_Allgemeine Angaben'!$L$53=1))*12)),0)</f>
        <v>0</v>
      </c>
      <c r="T108" s="474">
        <f t="shared" si="24"/>
        <v>0</v>
      </c>
      <c r="U108" s="475"/>
      <c r="V108" s="553">
        <f t="shared" si="25"/>
        <v>0</v>
      </c>
      <c r="W108" s="476">
        <f t="shared" si="26"/>
        <v>0</v>
      </c>
      <c r="X108" s="476">
        <f t="shared" si="27"/>
        <v>0</v>
      </c>
      <c r="Y108" s="476">
        <f t="shared" si="28"/>
        <v>0</v>
      </c>
      <c r="Z108" s="554">
        <f t="shared" si="29"/>
        <v>0</v>
      </c>
      <c r="AA108" s="477">
        <f t="shared" si="30"/>
        <v>0</v>
      </c>
      <c r="AB108" s="477">
        <f t="shared" si="31"/>
        <v>0</v>
      </c>
      <c r="AC108" s="477">
        <f t="shared" si="32"/>
        <v>0</v>
      </c>
      <c r="AD108" s="555">
        <f t="shared" si="33"/>
        <v>0</v>
      </c>
      <c r="AE108" s="478">
        <f t="shared" si="34"/>
        <v>0</v>
      </c>
      <c r="AF108" s="478">
        <f t="shared" si="35"/>
        <v>0</v>
      </c>
      <c r="AG108" s="478">
        <f t="shared" si="36"/>
        <v>0</v>
      </c>
      <c r="AH108" s="479">
        <f t="shared" si="37"/>
        <v>0</v>
      </c>
      <c r="AI108" s="479">
        <f t="shared" si="38"/>
        <v>0</v>
      </c>
      <c r="AJ108" s="479">
        <f t="shared" si="39"/>
        <v>0</v>
      </c>
      <c r="AK108" s="413">
        <f t="shared" si="40"/>
        <v>0</v>
      </c>
      <c r="AL108" s="413">
        <f t="shared" si="41"/>
        <v>0</v>
      </c>
      <c r="AM108" s="413">
        <f t="shared" si="42"/>
        <v>0</v>
      </c>
      <c r="AN108" s="1124">
        <f t="shared" si="43"/>
        <v>0</v>
      </c>
      <c r="AO108" s="1138">
        <f t="shared" si="44"/>
        <v>0</v>
      </c>
      <c r="AP108" s="1155">
        <f t="shared" si="45"/>
        <v>0</v>
      </c>
      <c r="AS108" s="485"/>
    </row>
    <row r="109" spans="1:45" x14ac:dyDescent="0.2">
      <c r="A109" s="480"/>
      <c r="B109" s="481"/>
      <c r="C109" s="482"/>
      <c r="D109" s="483"/>
      <c r="E109" s="483"/>
      <c r="F109" s="484"/>
      <c r="G109" s="470">
        <f t="shared" si="23"/>
        <v>0</v>
      </c>
      <c r="H109" s="471"/>
      <c r="I109" s="471"/>
      <c r="J109" s="471"/>
      <c r="K109" s="471"/>
      <c r="L109" s="471"/>
      <c r="M109" s="471"/>
      <c r="N109" s="471"/>
      <c r="O109" s="471"/>
      <c r="P109" s="471"/>
      <c r="Q109" s="471"/>
      <c r="R109" s="472"/>
      <c r="S109" s="473">
        <f>IFERROR(IF(A109&lt;&gt;"GfB",(SUM(G109:J109,L109,P109)*12+(N109+O109))*(100+$J$12+$J$13)%+((K109+M109+Q109+R109*('B4_Allgemeine Angaben'!$L$53=1))*12),(SUM(G109:J109,L109,P109)*12+(N109+O109))*(100+$J$15+$J$13)%+((K109+M109+Q109+R109*('B4_Allgemeine Angaben'!$L$53=1))*12)),0)</f>
        <v>0</v>
      </c>
      <c r="T109" s="474">
        <f t="shared" si="24"/>
        <v>0</v>
      </c>
      <c r="U109" s="475"/>
      <c r="V109" s="553">
        <f t="shared" si="25"/>
        <v>0</v>
      </c>
      <c r="W109" s="476">
        <f t="shared" si="26"/>
        <v>0</v>
      </c>
      <c r="X109" s="476">
        <f t="shared" si="27"/>
        <v>0</v>
      </c>
      <c r="Y109" s="476">
        <f t="shared" si="28"/>
        <v>0</v>
      </c>
      <c r="Z109" s="554">
        <f t="shared" si="29"/>
        <v>0</v>
      </c>
      <c r="AA109" s="477">
        <f t="shared" si="30"/>
        <v>0</v>
      </c>
      <c r="AB109" s="477">
        <f t="shared" si="31"/>
        <v>0</v>
      </c>
      <c r="AC109" s="477">
        <f t="shared" si="32"/>
        <v>0</v>
      </c>
      <c r="AD109" s="555">
        <f t="shared" si="33"/>
        <v>0</v>
      </c>
      <c r="AE109" s="478">
        <f t="shared" si="34"/>
        <v>0</v>
      </c>
      <c r="AF109" s="478">
        <f t="shared" si="35"/>
        <v>0</v>
      </c>
      <c r="AG109" s="478">
        <f t="shared" si="36"/>
        <v>0</v>
      </c>
      <c r="AH109" s="479">
        <f t="shared" si="37"/>
        <v>0</v>
      </c>
      <c r="AI109" s="479">
        <f t="shared" si="38"/>
        <v>0</v>
      </c>
      <c r="AJ109" s="479">
        <f t="shared" si="39"/>
        <v>0</v>
      </c>
      <c r="AK109" s="413">
        <f t="shared" si="40"/>
        <v>0</v>
      </c>
      <c r="AL109" s="413">
        <f t="shared" si="41"/>
        <v>0</v>
      </c>
      <c r="AM109" s="413">
        <f t="shared" si="42"/>
        <v>0</v>
      </c>
      <c r="AN109" s="1124">
        <f t="shared" si="43"/>
        <v>0</v>
      </c>
      <c r="AO109" s="1138">
        <f t="shared" si="44"/>
        <v>0</v>
      </c>
      <c r="AP109" s="1155">
        <f t="shared" si="45"/>
        <v>0</v>
      </c>
    </row>
    <row r="110" spans="1:45" x14ac:dyDescent="0.2">
      <c r="A110" s="1087" t="s">
        <v>643</v>
      </c>
      <c r="B110" s="1088"/>
      <c r="C110" s="1089"/>
      <c r="D110" s="1090"/>
      <c r="E110" s="1090"/>
      <c r="F110" s="1091"/>
      <c r="G110" s="1092"/>
      <c r="H110" s="1092"/>
      <c r="I110" s="1092"/>
      <c r="J110" s="1092"/>
      <c r="K110" s="1092"/>
      <c r="L110" s="1092"/>
      <c r="M110" s="1092"/>
      <c r="N110" s="1092"/>
      <c r="O110" s="1092"/>
      <c r="P110" s="1092"/>
      <c r="Q110" s="1092"/>
      <c r="R110" s="1093"/>
      <c r="S110" s="1093"/>
      <c r="T110" s="1094"/>
      <c r="U110" s="475"/>
      <c r="V110" s="1108">
        <f>(IF(AND($B110="PFK/BFK",$C110&gt;0,$F110&gt;0),($G110+$H110),0))</f>
        <v>0</v>
      </c>
      <c r="W110" s="1109">
        <f t="shared" si="26"/>
        <v>0</v>
      </c>
      <c r="X110" s="1109">
        <f t="shared" si="27"/>
        <v>0</v>
      </c>
      <c r="Y110" s="1109">
        <f t="shared" si="28"/>
        <v>0</v>
      </c>
      <c r="Z110" s="1110">
        <f t="shared" si="29"/>
        <v>0</v>
      </c>
      <c r="AA110" s="1111">
        <f t="shared" si="30"/>
        <v>0</v>
      </c>
      <c r="AB110" s="1111">
        <f t="shared" si="31"/>
        <v>0</v>
      </c>
      <c r="AC110" s="1111">
        <f t="shared" si="32"/>
        <v>0</v>
      </c>
      <c r="AD110" s="1112">
        <f t="shared" si="33"/>
        <v>0</v>
      </c>
      <c r="AE110" s="1113">
        <f t="shared" si="34"/>
        <v>0</v>
      </c>
      <c r="AF110" s="1113">
        <f t="shared" si="35"/>
        <v>0</v>
      </c>
      <c r="AG110" s="1113">
        <f t="shared" si="36"/>
        <v>0</v>
      </c>
      <c r="AH110" s="1114">
        <f t="shared" si="37"/>
        <v>0</v>
      </c>
      <c r="AI110" s="1114">
        <f t="shared" si="38"/>
        <v>0</v>
      </c>
      <c r="AJ110" s="1114">
        <f t="shared" si="39"/>
        <v>0</v>
      </c>
      <c r="AK110" s="1115">
        <f t="shared" si="40"/>
        <v>0</v>
      </c>
      <c r="AL110" s="1115">
        <f t="shared" si="41"/>
        <v>0</v>
      </c>
      <c r="AM110" s="1115">
        <f t="shared" si="42"/>
        <v>0</v>
      </c>
      <c r="AN110" s="1125">
        <f t="shared" si="43"/>
        <v>0</v>
      </c>
      <c r="AO110" s="1139">
        <f t="shared" si="44"/>
        <v>0</v>
      </c>
      <c r="AP110" s="1156">
        <f t="shared" si="45"/>
        <v>0</v>
      </c>
    </row>
    <row r="111" spans="1:45" x14ac:dyDescent="0.2">
      <c r="A111" s="1052"/>
      <c r="B111" s="481"/>
      <c r="C111" s="482"/>
      <c r="D111" s="483"/>
      <c r="E111" s="483"/>
      <c r="F111" s="484"/>
      <c r="G111" s="470">
        <f t="shared" ref="G111" si="46">IFERROR(F111*C111,"")</f>
        <v>0</v>
      </c>
      <c r="H111" s="471"/>
      <c r="I111" s="471"/>
      <c r="J111" s="471"/>
      <c r="K111" s="471"/>
      <c r="L111" s="471"/>
      <c r="M111" s="471"/>
      <c r="N111" s="471"/>
      <c r="O111" s="471"/>
      <c r="P111" s="471"/>
      <c r="Q111" s="471"/>
      <c r="R111" s="472"/>
      <c r="S111" s="473">
        <f>IFERROR(IF(A111&lt;&gt;"GfB",(SUM(G111:J111,L111,P111)*12+(N111+O111))*(100+$J$12+$J$13)%+((K111+M111+Q111+R111*('B4_Allgemeine Angaben'!$L$53=1))*12),(SUM(G111:J111,L111,P111)*12+(N111+O111))*(100+$J$15+$J$13)%+((K111+M111+Q111+R111*('B4_Allgemeine Angaben'!$L$53=1))*12)),0)</f>
        <v>0</v>
      </c>
      <c r="T111" s="474">
        <f t="shared" ref="T111" si="47">IF(ISERROR(S111/C111),0,(S111/C111))</f>
        <v>0</v>
      </c>
      <c r="U111" s="475"/>
      <c r="V111" s="553">
        <f t="shared" si="25"/>
        <v>0</v>
      </c>
      <c r="W111" s="476">
        <f t="shared" si="26"/>
        <v>0</v>
      </c>
      <c r="X111" s="476">
        <f t="shared" si="27"/>
        <v>0</v>
      </c>
      <c r="Y111" s="476">
        <f t="shared" si="28"/>
        <v>0</v>
      </c>
      <c r="Z111" s="554">
        <f t="shared" si="29"/>
        <v>0</v>
      </c>
      <c r="AA111" s="477">
        <f t="shared" si="30"/>
        <v>0</v>
      </c>
      <c r="AB111" s="477">
        <f t="shared" si="31"/>
        <v>0</v>
      </c>
      <c r="AC111" s="477">
        <f t="shared" si="32"/>
        <v>0</v>
      </c>
      <c r="AD111" s="555">
        <f t="shared" si="33"/>
        <v>0</v>
      </c>
      <c r="AE111" s="478">
        <f t="shared" si="34"/>
        <v>0</v>
      </c>
      <c r="AF111" s="478">
        <f t="shared" si="35"/>
        <v>0</v>
      </c>
      <c r="AG111" s="478">
        <f t="shared" si="36"/>
        <v>0</v>
      </c>
      <c r="AH111" s="479">
        <f t="shared" si="37"/>
        <v>0</v>
      </c>
      <c r="AI111" s="479">
        <f t="shared" si="38"/>
        <v>0</v>
      </c>
      <c r="AJ111" s="479">
        <f t="shared" si="39"/>
        <v>0</v>
      </c>
      <c r="AK111" s="413">
        <f t="shared" si="40"/>
        <v>0</v>
      </c>
      <c r="AL111" s="413">
        <f t="shared" si="41"/>
        <v>0</v>
      </c>
      <c r="AM111" s="413">
        <f t="shared" si="42"/>
        <v>0</v>
      </c>
      <c r="AN111" s="1124">
        <f t="shared" si="43"/>
        <v>0</v>
      </c>
      <c r="AO111" s="1138">
        <f t="shared" si="44"/>
        <v>0</v>
      </c>
      <c r="AP111" s="1155">
        <f t="shared" si="45"/>
        <v>0</v>
      </c>
    </row>
    <row r="112" spans="1:45" x14ac:dyDescent="0.2">
      <c r="A112" s="1052"/>
      <c r="B112" s="481"/>
      <c r="C112" s="482"/>
      <c r="D112" s="483"/>
      <c r="E112" s="483"/>
      <c r="F112" s="484"/>
      <c r="G112" s="470">
        <f t="shared" ref="G112:G117" si="48">IFERROR(F112*C112,"")</f>
        <v>0</v>
      </c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2"/>
      <c r="S112" s="473">
        <f>IFERROR(IF(A112&lt;&gt;"GfB",(SUM(G112:J112,L112,P112)*12+(N112+O112))*(100+$J$12+$J$13)%+((K112+M112+Q112+R112*('B4_Allgemeine Angaben'!$L$53=1))*12),(SUM(G112:J112,L112,P112)*12+(N112+O112))*(100+$J$15+$J$13)%+((K112+M112+Q112+R112*('B4_Allgemeine Angaben'!$L$53=1))*12)),0)</f>
        <v>0</v>
      </c>
      <c r="T112" s="474">
        <f t="shared" ref="T112:T117" si="49">IF(ISERROR(S112/C112),0,(S112/C112))</f>
        <v>0</v>
      </c>
      <c r="U112" s="475"/>
      <c r="V112" s="553">
        <f t="shared" si="25"/>
        <v>0</v>
      </c>
      <c r="W112" s="476">
        <f t="shared" si="26"/>
        <v>0</v>
      </c>
      <c r="X112" s="476">
        <f t="shared" si="27"/>
        <v>0</v>
      </c>
      <c r="Y112" s="476">
        <f t="shared" si="28"/>
        <v>0</v>
      </c>
      <c r="Z112" s="554">
        <f t="shared" si="29"/>
        <v>0</v>
      </c>
      <c r="AA112" s="477">
        <f t="shared" si="30"/>
        <v>0</v>
      </c>
      <c r="AB112" s="477">
        <f t="shared" si="31"/>
        <v>0</v>
      </c>
      <c r="AC112" s="477">
        <f t="shared" si="32"/>
        <v>0</v>
      </c>
      <c r="AD112" s="555">
        <f t="shared" si="33"/>
        <v>0</v>
      </c>
      <c r="AE112" s="478">
        <f t="shared" si="34"/>
        <v>0</v>
      </c>
      <c r="AF112" s="478">
        <f t="shared" si="35"/>
        <v>0</v>
      </c>
      <c r="AG112" s="478">
        <f t="shared" si="36"/>
        <v>0</v>
      </c>
      <c r="AH112" s="479">
        <f t="shared" si="37"/>
        <v>0</v>
      </c>
      <c r="AI112" s="479">
        <f t="shared" si="38"/>
        <v>0</v>
      </c>
      <c r="AJ112" s="479">
        <f t="shared" si="39"/>
        <v>0</v>
      </c>
      <c r="AK112" s="413">
        <f t="shared" si="40"/>
        <v>0</v>
      </c>
      <c r="AL112" s="413">
        <f t="shared" si="41"/>
        <v>0</v>
      </c>
      <c r="AM112" s="413">
        <f t="shared" si="42"/>
        <v>0</v>
      </c>
      <c r="AN112" s="1124">
        <f t="shared" si="43"/>
        <v>0</v>
      </c>
      <c r="AO112" s="1138">
        <f t="shared" si="44"/>
        <v>0</v>
      </c>
      <c r="AP112" s="1155">
        <f t="shared" si="45"/>
        <v>0</v>
      </c>
    </row>
    <row r="113" spans="1:47" x14ac:dyDescent="0.2">
      <c r="A113" s="1052"/>
      <c r="B113" s="481"/>
      <c r="C113" s="482"/>
      <c r="D113" s="483"/>
      <c r="E113" s="483"/>
      <c r="F113" s="484"/>
      <c r="G113" s="470">
        <f t="shared" si="48"/>
        <v>0</v>
      </c>
      <c r="H113" s="471"/>
      <c r="I113" s="471"/>
      <c r="J113" s="471"/>
      <c r="K113" s="471"/>
      <c r="L113" s="471"/>
      <c r="M113" s="471"/>
      <c r="N113" s="471"/>
      <c r="O113" s="471"/>
      <c r="P113" s="471"/>
      <c r="Q113" s="471"/>
      <c r="R113" s="472"/>
      <c r="S113" s="473">
        <f>IFERROR(IF(A113&lt;&gt;"GfB",(SUM(G113:J113,L113,P113)*12+(N113+O113))*(100+$J$12+$J$13)%+((K113+M113+Q113+R113*('B4_Allgemeine Angaben'!$L$53=1))*12),(SUM(G113:J113,L113,P113)*12+(N113+O113))*(100+$J$15+$J$13)%+((K113+M113+Q113+R113*('B4_Allgemeine Angaben'!$L$53=1))*12)),0)</f>
        <v>0</v>
      </c>
      <c r="T113" s="474">
        <f t="shared" si="49"/>
        <v>0</v>
      </c>
      <c r="U113" s="475"/>
      <c r="V113" s="553">
        <f t="shared" si="25"/>
        <v>0</v>
      </c>
      <c r="W113" s="476">
        <f t="shared" si="26"/>
        <v>0</v>
      </c>
      <c r="X113" s="476">
        <f t="shared" si="27"/>
        <v>0</v>
      </c>
      <c r="Y113" s="476">
        <f t="shared" si="28"/>
        <v>0</v>
      </c>
      <c r="Z113" s="554">
        <f t="shared" si="29"/>
        <v>0</v>
      </c>
      <c r="AA113" s="477">
        <f t="shared" si="30"/>
        <v>0</v>
      </c>
      <c r="AB113" s="477">
        <f t="shared" si="31"/>
        <v>0</v>
      </c>
      <c r="AC113" s="477">
        <f t="shared" si="32"/>
        <v>0</v>
      </c>
      <c r="AD113" s="555">
        <f t="shared" si="33"/>
        <v>0</v>
      </c>
      <c r="AE113" s="478">
        <f t="shared" si="34"/>
        <v>0</v>
      </c>
      <c r="AF113" s="478">
        <f t="shared" si="35"/>
        <v>0</v>
      </c>
      <c r="AG113" s="478">
        <f t="shared" si="36"/>
        <v>0</v>
      </c>
      <c r="AH113" s="479">
        <f t="shared" si="37"/>
        <v>0</v>
      </c>
      <c r="AI113" s="479">
        <f t="shared" si="38"/>
        <v>0</v>
      </c>
      <c r="AJ113" s="479">
        <f t="shared" si="39"/>
        <v>0</v>
      </c>
      <c r="AK113" s="413">
        <f t="shared" si="40"/>
        <v>0</v>
      </c>
      <c r="AL113" s="413">
        <f t="shared" si="41"/>
        <v>0</v>
      </c>
      <c r="AM113" s="413">
        <f t="shared" si="42"/>
        <v>0</v>
      </c>
      <c r="AN113" s="1124">
        <f t="shared" si="43"/>
        <v>0</v>
      </c>
      <c r="AO113" s="1138">
        <f t="shared" si="44"/>
        <v>0</v>
      </c>
      <c r="AP113" s="1155">
        <f t="shared" si="45"/>
        <v>0</v>
      </c>
    </row>
    <row r="114" spans="1:47" x14ac:dyDescent="0.2">
      <c r="A114" s="1052"/>
      <c r="B114" s="481"/>
      <c r="C114" s="482"/>
      <c r="D114" s="483"/>
      <c r="E114" s="483"/>
      <c r="F114" s="484"/>
      <c r="G114" s="470">
        <f t="shared" si="48"/>
        <v>0</v>
      </c>
      <c r="H114" s="471"/>
      <c r="I114" s="471"/>
      <c r="J114" s="471"/>
      <c r="K114" s="471"/>
      <c r="L114" s="471"/>
      <c r="M114" s="471"/>
      <c r="N114" s="471"/>
      <c r="O114" s="471"/>
      <c r="P114" s="471"/>
      <c r="Q114" s="471"/>
      <c r="R114" s="472"/>
      <c r="S114" s="473">
        <f>IFERROR(IF(A114&lt;&gt;"GfB",(SUM(G114:J114,L114,P114)*12+(N114+O114))*(100+$J$12+$J$13)%+((K114+M114+Q114+R114*('B4_Allgemeine Angaben'!$L$53=1))*12),(SUM(G114:J114,L114,P114)*12+(N114+O114))*(100+$J$15+$J$13)%+((K114+M114+Q114+R114*('B4_Allgemeine Angaben'!$L$53=1))*12)),0)</f>
        <v>0</v>
      </c>
      <c r="T114" s="474">
        <f t="shared" si="49"/>
        <v>0</v>
      </c>
      <c r="U114" s="475"/>
      <c r="V114" s="553">
        <f t="shared" si="25"/>
        <v>0</v>
      </c>
      <c r="W114" s="476">
        <f t="shared" si="26"/>
        <v>0</v>
      </c>
      <c r="X114" s="476">
        <f t="shared" si="27"/>
        <v>0</v>
      </c>
      <c r="Y114" s="476">
        <f t="shared" si="28"/>
        <v>0</v>
      </c>
      <c r="Z114" s="554">
        <f t="shared" si="29"/>
        <v>0</v>
      </c>
      <c r="AA114" s="477">
        <f t="shared" si="30"/>
        <v>0</v>
      </c>
      <c r="AB114" s="477">
        <f t="shared" si="31"/>
        <v>0</v>
      </c>
      <c r="AC114" s="477">
        <f t="shared" si="32"/>
        <v>0</v>
      </c>
      <c r="AD114" s="555">
        <f t="shared" si="33"/>
        <v>0</v>
      </c>
      <c r="AE114" s="478">
        <f t="shared" si="34"/>
        <v>0</v>
      </c>
      <c r="AF114" s="478">
        <f t="shared" si="35"/>
        <v>0</v>
      </c>
      <c r="AG114" s="478">
        <f t="shared" si="36"/>
        <v>0</v>
      </c>
      <c r="AH114" s="479">
        <f t="shared" si="37"/>
        <v>0</v>
      </c>
      <c r="AI114" s="479">
        <f t="shared" si="38"/>
        <v>0</v>
      </c>
      <c r="AJ114" s="479">
        <f t="shared" si="39"/>
        <v>0</v>
      </c>
      <c r="AK114" s="413">
        <f t="shared" si="40"/>
        <v>0</v>
      </c>
      <c r="AL114" s="413">
        <f t="shared" si="41"/>
        <v>0</v>
      </c>
      <c r="AM114" s="413">
        <f t="shared" si="42"/>
        <v>0</v>
      </c>
      <c r="AN114" s="1124">
        <f t="shared" si="43"/>
        <v>0</v>
      </c>
      <c r="AO114" s="1138">
        <f t="shared" si="44"/>
        <v>0</v>
      </c>
      <c r="AP114" s="1155">
        <f t="shared" si="45"/>
        <v>0</v>
      </c>
    </row>
    <row r="115" spans="1:47" x14ac:dyDescent="0.2">
      <c r="A115" s="1052"/>
      <c r="B115" s="481"/>
      <c r="C115" s="482"/>
      <c r="D115" s="483"/>
      <c r="E115" s="483"/>
      <c r="F115" s="484"/>
      <c r="G115" s="470">
        <f t="shared" si="48"/>
        <v>0</v>
      </c>
      <c r="H115" s="471"/>
      <c r="I115" s="471"/>
      <c r="J115" s="471"/>
      <c r="K115" s="471"/>
      <c r="L115" s="471"/>
      <c r="M115" s="471"/>
      <c r="N115" s="471"/>
      <c r="O115" s="471"/>
      <c r="P115" s="471"/>
      <c r="Q115" s="471"/>
      <c r="R115" s="472"/>
      <c r="S115" s="473">
        <f>IFERROR(IF(A115&lt;&gt;"GfB",(SUM(G115:J115,L115,P115)*12+(N115+O115))*(100+$J$12+$J$13)%+((K115+M115+Q115+R115*('B4_Allgemeine Angaben'!$L$53=1))*12),(SUM(G115:J115,L115,P115)*12+(N115+O115))*(100+$J$15+$J$13)%+((K115+M115+Q115+R115*('B4_Allgemeine Angaben'!$L$53=1))*12)),0)</f>
        <v>0</v>
      </c>
      <c r="T115" s="474">
        <f t="shared" si="49"/>
        <v>0</v>
      </c>
      <c r="U115" s="475"/>
      <c r="V115" s="553">
        <f t="shared" si="25"/>
        <v>0</v>
      </c>
      <c r="W115" s="476">
        <f t="shared" si="26"/>
        <v>0</v>
      </c>
      <c r="X115" s="476">
        <f t="shared" si="27"/>
        <v>0</v>
      </c>
      <c r="Y115" s="476">
        <f t="shared" si="28"/>
        <v>0</v>
      </c>
      <c r="Z115" s="554">
        <f t="shared" si="29"/>
        <v>0</v>
      </c>
      <c r="AA115" s="477">
        <f t="shared" si="30"/>
        <v>0</v>
      </c>
      <c r="AB115" s="477">
        <f t="shared" si="31"/>
        <v>0</v>
      </c>
      <c r="AC115" s="477">
        <f t="shared" si="32"/>
        <v>0</v>
      </c>
      <c r="AD115" s="555">
        <f t="shared" si="33"/>
        <v>0</v>
      </c>
      <c r="AE115" s="478">
        <f t="shared" si="34"/>
        <v>0</v>
      </c>
      <c r="AF115" s="478">
        <f t="shared" si="35"/>
        <v>0</v>
      </c>
      <c r="AG115" s="478">
        <f t="shared" si="36"/>
        <v>0</v>
      </c>
      <c r="AH115" s="479">
        <f t="shared" si="37"/>
        <v>0</v>
      </c>
      <c r="AI115" s="479">
        <f t="shared" si="38"/>
        <v>0</v>
      </c>
      <c r="AJ115" s="479">
        <f t="shared" si="39"/>
        <v>0</v>
      </c>
      <c r="AK115" s="413">
        <f t="shared" si="40"/>
        <v>0</v>
      </c>
      <c r="AL115" s="413">
        <f t="shared" si="41"/>
        <v>0</v>
      </c>
      <c r="AM115" s="413">
        <f t="shared" si="42"/>
        <v>0</v>
      </c>
      <c r="AN115" s="1124">
        <f t="shared" si="43"/>
        <v>0</v>
      </c>
      <c r="AO115" s="1138">
        <f t="shared" si="44"/>
        <v>0</v>
      </c>
      <c r="AP115" s="1155">
        <f t="shared" si="45"/>
        <v>0</v>
      </c>
    </row>
    <row r="116" spans="1:47" x14ac:dyDescent="0.2">
      <c r="A116" s="1052"/>
      <c r="B116" s="481"/>
      <c r="C116" s="482"/>
      <c r="D116" s="483"/>
      <c r="E116" s="483"/>
      <c r="F116" s="484"/>
      <c r="G116" s="470">
        <f t="shared" si="48"/>
        <v>0</v>
      </c>
      <c r="H116" s="471"/>
      <c r="I116" s="471"/>
      <c r="J116" s="471"/>
      <c r="K116" s="471"/>
      <c r="L116" s="471"/>
      <c r="M116" s="471"/>
      <c r="N116" s="471"/>
      <c r="O116" s="471"/>
      <c r="P116" s="471"/>
      <c r="Q116" s="471"/>
      <c r="R116" s="472"/>
      <c r="S116" s="473">
        <f>IFERROR(IF(A116&lt;&gt;"GfB",(SUM(G116:J116,L116,P116)*12+(N116+O116))*(100+$J$12+$J$13)%+((K116+M116+Q116+R116*('B4_Allgemeine Angaben'!$L$53=1))*12),(SUM(G116:J116,L116,P116)*12+(N116+O116))*(100+$J$15+$J$13)%+((K116+M116+Q116+R116*('B4_Allgemeine Angaben'!$L$53=1))*12)),0)</f>
        <v>0</v>
      </c>
      <c r="T116" s="474">
        <f t="shared" si="49"/>
        <v>0</v>
      </c>
      <c r="U116" s="475"/>
      <c r="V116" s="553">
        <f t="shared" si="25"/>
        <v>0</v>
      </c>
      <c r="W116" s="476">
        <f t="shared" si="26"/>
        <v>0</v>
      </c>
      <c r="X116" s="476">
        <f t="shared" si="27"/>
        <v>0</v>
      </c>
      <c r="Y116" s="476">
        <f t="shared" si="28"/>
        <v>0</v>
      </c>
      <c r="Z116" s="554">
        <f t="shared" si="29"/>
        <v>0</v>
      </c>
      <c r="AA116" s="477">
        <f t="shared" si="30"/>
        <v>0</v>
      </c>
      <c r="AB116" s="477">
        <f t="shared" si="31"/>
        <v>0</v>
      </c>
      <c r="AC116" s="477">
        <f t="shared" si="32"/>
        <v>0</v>
      </c>
      <c r="AD116" s="555">
        <f t="shared" si="33"/>
        <v>0</v>
      </c>
      <c r="AE116" s="478">
        <f t="shared" si="34"/>
        <v>0</v>
      </c>
      <c r="AF116" s="478">
        <f t="shared" si="35"/>
        <v>0</v>
      </c>
      <c r="AG116" s="478">
        <f t="shared" si="36"/>
        <v>0</v>
      </c>
      <c r="AH116" s="479">
        <f t="shared" si="37"/>
        <v>0</v>
      </c>
      <c r="AI116" s="479">
        <f t="shared" si="38"/>
        <v>0</v>
      </c>
      <c r="AJ116" s="479">
        <f t="shared" si="39"/>
        <v>0</v>
      </c>
      <c r="AK116" s="413">
        <f t="shared" si="40"/>
        <v>0</v>
      </c>
      <c r="AL116" s="413">
        <f t="shared" si="41"/>
        <v>0</v>
      </c>
      <c r="AM116" s="413">
        <f t="shared" si="42"/>
        <v>0</v>
      </c>
      <c r="AN116" s="1124">
        <f t="shared" si="43"/>
        <v>0</v>
      </c>
      <c r="AO116" s="1138">
        <f t="shared" si="44"/>
        <v>0</v>
      </c>
      <c r="AP116" s="1155">
        <f t="shared" si="45"/>
        <v>0</v>
      </c>
    </row>
    <row r="117" spans="1:47" x14ac:dyDescent="0.2">
      <c r="A117" s="1052"/>
      <c r="B117" s="481"/>
      <c r="C117" s="482"/>
      <c r="D117" s="483"/>
      <c r="E117" s="483"/>
      <c r="F117" s="484"/>
      <c r="G117" s="470">
        <f t="shared" si="48"/>
        <v>0</v>
      </c>
      <c r="H117" s="471"/>
      <c r="I117" s="471"/>
      <c r="J117" s="471"/>
      <c r="K117" s="471"/>
      <c r="L117" s="471"/>
      <c r="M117" s="471"/>
      <c r="N117" s="471"/>
      <c r="O117" s="471"/>
      <c r="P117" s="471"/>
      <c r="Q117" s="471"/>
      <c r="R117" s="472"/>
      <c r="S117" s="473">
        <f>IFERROR(IF(A117&lt;&gt;"GfB",(SUM(G117:J117,L117,P117)*12+(N117+O117))*(100+$J$12+$J$13)%+((K117+M117+Q117+R117*('B4_Allgemeine Angaben'!$L$53=1))*12),(SUM(G117:J117,L117,P117)*12+(N117+O117))*(100+$J$15+$J$13)%+((K117+M117+Q117+R117*('B4_Allgemeine Angaben'!$L$53=1))*12)),0)</f>
        <v>0</v>
      </c>
      <c r="T117" s="474">
        <f t="shared" si="49"/>
        <v>0</v>
      </c>
      <c r="U117" s="475"/>
      <c r="V117" s="553">
        <f t="shared" si="25"/>
        <v>0</v>
      </c>
      <c r="W117" s="476">
        <f t="shared" si="26"/>
        <v>0</v>
      </c>
      <c r="X117" s="476">
        <f t="shared" si="27"/>
        <v>0</v>
      </c>
      <c r="Y117" s="476">
        <f t="shared" si="28"/>
        <v>0</v>
      </c>
      <c r="Z117" s="554">
        <f t="shared" si="29"/>
        <v>0</v>
      </c>
      <c r="AA117" s="477">
        <f t="shared" si="30"/>
        <v>0</v>
      </c>
      <c r="AB117" s="477">
        <f t="shared" si="31"/>
        <v>0</v>
      </c>
      <c r="AC117" s="477">
        <f t="shared" si="32"/>
        <v>0</v>
      </c>
      <c r="AD117" s="555">
        <f t="shared" si="33"/>
        <v>0</v>
      </c>
      <c r="AE117" s="478">
        <f t="shared" si="34"/>
        <v>0</v>
      </c>
      <c r="AF117" s="478">
        <f t="shared" si="35"/>
        <v>0</v>
      </c>
      <c r="AG117" s="478">
        <f t="shared" si="36"/>
        <v>0</v>
      </c>
      <c r="AH117" s="479">
        <f t="shared" si="37"/>
        <v>0</v>
      </c>
      <c r="AI117" s="479">
        <f t="shared" si="38"/>
        <v>0</v>
      </c>
      <c r="AJ117" s="479">
        <f t="shared" si="39"/>
        <v>0</v>
      </c>
      <c r="AK117" s="413">
        <f t="shared" si="40"/>
        <v>0</v>
      </c>
      <c r="AL117" s="413">
        <f t="shared" si="41"/>
        <v>0</v>
      </c>
      <c r="AM117" s="413">
        <f t="shared" si="42"/>
        <v>0</v>
      </c>
      <c r="AN117" s="1124">
        <f t="shared" si="43"/>
        <v>0</v>
      </c>
      <c r="AO117" s="1138">
        <f t="shared" si="44"/>
        <v>0</v>
      </c>
      <c r="AP117" s="1155">
        <f t="shared" si="45"/>
        <v>0</v>
      </c>
    </row>
    <row r="118" spans="1:47" x14ac:dyDescent="0.2">
      <c r="A118" s="1052"/>
      <c r="B118" s="481"/>
      <c r="C118" s="482"/>
      <c r="D118" s="483"/>
      <c r="E118" s="483"/>
      <c r="F118" s="484"/>
      <c r="G118" s="470">
        <f t="shared" si="23"/>
        <v>0</v>
      </c>
      <c r="H118" s="471"/>
      <c r="I118" s="471"/>
      <c r="J118" s="471"/>
      <c r="K118" s="471"/>
      <c r="L118" s="471"/>
      <c r="M118" s="471"/>
      <c r="N118" s="471"/>
      <c r="O118" s="471"/>
      <c r="P118" s="471"/>
      <c r="Q118" s="471"/>
      <c r="R118" s="472"/>
      <c r="S118" s="473">
        <f>IFERROR(IF(A118&lt;&gt;"GfB",(SUM(G118:J118,L118,P118)*12+(N118+O118))*(100+$J$12+$J$13)%+((K118+M118+Q118+R118*('B4_Allgemeine Angaben'!$L$53=1))*12),(SUM(G118:J118,L118,P118)*12+(N118+O118))*(100+$J$15+$J$13)%+((K118+M118+Q118+R118*('B4_Allgemeine Angaben'!$L$53=1))*12)),0)</f>
        <v>0</v>
      </c>
      <c r="T118" s="474">
        <f t="shared" si="24"/>
        <v>0</v>
      </c>
      <c r="U118" s="475"/>
      <c r="V118" s="553">
        <f t="shared" si="25"/>
        <v>0</v>
      </c>
      <c r="W118" s="476">
        <f t="shared" si="26"/>
        <v>0</v>
      </c>
      <c r="X118" s="476">
        <f t="shared" si="27"/>
        <v>0</v>
      </c>
      <c r="Y118" s="476">
        <f t="shared" si="28"/>
        <v>0</v>
      </c>
      <c r="Z118" s="554">
        <f t="shared" si="29"/>
        <v>0</v>
      </c>
      <c r="AA118" s="477">
        <f t="shared" si="30"/>
        <v>0</v>
      </c>
      <c r="AB118" s="477">
        <f t="shared" si="31"/>
        <v>0</v>
      </c>
      <c r="AC118" s="477">
        <f t="shared" si="32"/>
        <v>0</v>
      </c>
      <c r="AD118" s="555">
        <f t="shared" si="33"/>
        <v>0</v>
      </c>
      <c r="AE118" s="478">
        <f t="shared" si="34"/>
        <v>0</v>
      </c>
      <c r="AF118" s="478">
        <f t="shared" si="35"/>
        <v>0</v>
      </c>
      <c r="AG118" s="478">
        <f t="shared" si="36"/>
        <v>0</v>
      </c>
      <c r="AH118" s="479">
        <f t="shared" si="37"/>
        <v>0</v>
      </c>
      <c r="AI118" s="479">
        <f t="shared" si="38"/>
        <v>0</v>
      </c>
      <c r="AJ118" s="479">
        <f t="shared" si="39"/>
        <v>0</v>
      </c>
      <c r="AK118" s="413">
        <f t="shared" si="40"/>
        <v>0</v>
      </c>
      <c r="AL118" s="413">
        <f t="shared" si="41"/>
        <v>0</v>
      </c>
      <c r="AM118" s="413">
        <f t="shared" si="42"/>
        <v>0</v>
      </c>
      <c r="AN118" s="1124">
        <f t="shared" si="43"/>
        <v>0</v>
      </c>
      <c r="AO118" s="1138">
        <f t="shared" si="44"/>
        <v>0</v>
      </c>
      <c r="AP118" s="1155">
        <f t="shared" si="45"/>
        <v>0</v>
      </c>
    </row>
    <row r="119" spans="1:47" x14ac:dyDescent="0.2">
      <c r="A119" s="480"/>
      <c r="B119" s="481"/>
      <c r="C119" s="482"/>
      <c r="D119" s="483"/>
      <c r="E119" s="483"/>
      <c r="F119" s="484"/>
      <c r="G119" s="470">
        <f t="shared" si="23"/>
        <v>0</v>
      </c>
      <c r="H119" s="471"/>
      <c r="I119" s="471"/>
      <c r="J119" s="471"/>
      <c r="K119" s="471"/>
      <c r="L119" s="471"/>
      <c r="M119" s="471"/>
      <c r="N119" s="471"/>
      <c r="O119" s="471"/>
      <c r="P119" s="471"/>
      <c r="Q119" s="471"/>
      <c r="R119" s="472"/>
      <c r="S119" s="473">
        <f>IFERROR(IF(A119&lt;&gt;"GfB",(SUM(G119:J119,L119,P119)*12+(N119+O119))*(100+$J$12+$J$13)%+((K119+M119+Q119+R119*('B4_Allgemeine Angaben'!$L$53=1))*12),(SUM(G119:J119,L119,P119)*12+(N119+O119))*(100+$J$15+$J$13)%+((K119+M119+Q119+R119*('B4_Allgemeine Angaben'!$L$53=1))*12)),0)</f>
        <v>0</v>
      </c>
      <c r="T119" s="474">
        <f t="shared" si="24"/>
        <v>0</v>
      </c>
      <c r="U119" s="475"/>
      <c r="V119" s="553">
        <f t="shared" si="25"/>
        <v>0</v>
      </c>
      <c r="W119" s="476">
        <f t="shared" si="26"/>
        <v>0</v>
      </c>
      <c r="X119" s="476">
        <f t="shared" si="27"/>
        <v>0</v>
      </c>
      <c r="Y119" s="476">
        <f t="shared" si="28"/>
        <v>0</v>
      </c>
      <c r="Z119" s="554">
        <f t="shared" si="29"/>
        <v>0</v>
      </c>
      <c r="AA119" s="477">
        <f t="shared" si="30"/>
        <v>0</v>
      </c>
      <c r="AB119" s="477">
        <f t="shared" si="31"/>
        <v>0</v>
      </c>
      <c r="AC119" s="477">
        <f t="shared" si="32"/>
        <v>0</v>
      </c>
      <c r="AD119" s="555">
        <f t="shared" si="33"/>
        <v>0</v>
      </c>
      <c r="AE119" s="478">
        <f t="shared" si="34"/>
        <v>0</v>
      </c>
      <c r="AF119" s="478">
        <f t="shared" si="35"/>
        <v>0</v>
      </c>
      <c r="AG119" s="478">
        <f t="shared" si="36"/>
        <v>0</v>
      </c>
      <c r="AH119" s="479">
        <f t="shared" si="37"/>
        <v>0</v>
      </c>
      <c r="AI119" s="479">
        <f t="shared" si="38"/>
        <v>0</v>
      </c>
      <c r="AJ119" s="479">
        <f t="shared" si="39"/>
        <v>0</v>
      </c>
      <c r="AK119" s="413">
        <f t="shared" si="40"/>
        <v>0</v>
      </c>
      <c r="AL119" s="413">
        <f t="shared" si="41"/>
        <v>0</v>
      </c>
      <c r="AM119" s="413">
        <f t="shared" si="42"/>
        <v>0</v>
      </c>
      <c r="AN119" s="1124">
        <f t="shared" si="43"/>
        <v>0</v>
      </c>
      <c r="AO119" s="1138">
        <f t="shared" si="44"/>
        <v>0</v>
      </c>
      <c r="AP119" s="1155">
        <f t="shared" si="45"/>
        <v>0</v>
      </c>
    </row>
    <row r="120" spans="1:47" x14ac:dyDescent="0.2">
      <c r="A120" s="1095"/>
      <c r="B120" s="481"/>
      <c r="C120" s="482"/>
      <c r="D120" s="483"/>
      <c r="E120" s="483"/>
      <c r="F120" s="484"/>
      <c r="G120" s="470">
        <f t="shared" si="23"/>
        <v>0</v>
      </c>
      <c r="H120" s="471"/>
      <c r="I120" s="471"/>
      <c r="J120" s="471"/>
      <c r="K120" s="471"/>
      <c r="L120" s="471"/>
      <c r="M120" s="471"/>
      <c r="N120" s="471"/>
      <c r="O120" s="471"/>
      <c r="P120" s="471"/>
      <c r="Q120" s="471"/>
      <c r="R120" s="472"/>
      <c r="S120" s="473">
        <f>IFERROR(IF(A120&lt;&gt;"GfB",(SUM(G120:J120,L120,P120)*12+(N120+O120))*(100+$J$12+$J$13)%+((K120+M120+Q120+R120*('B4_Allgemeine Angaben'!$L$53=1))*12),(SUM(G120:J120,L120,P120)*12+(N120+O120))*(100+$J$15+$J$13)%+((K120+M120+Q120+R120*('B4_Allgemeine Angaben'!$L$53=1))*12)),0)</f>
        <v>0</v>
      </c>
      <c r="T120" s="474">
        <f t="shared" si="24"/>
        <v>0</v>
      </c>
      <c r="U120" s="475"/>
      <c r="V120" s="553">
        <f t="shared" si="25"/>
        <v>0</v>
      </c>
      <c r="W120" s="476">
        <f t="shared" si="26"/>
        <v>0</v>
      </c>
      <c r="X120" s="476">
        <f t="shared" si="27"/>
        <v>0</v>
      </c>
      <c r="Y120" s="476">
        <f t="shared" si="28"/>
        <v>0</v>
      </c>
      <c r="Z120" s="554">
        <f t="shared" si="29"/>
        <v>0</v>
      </c>
      <c r="AA120" s="477">
        <f t="shared" si="30"/>
        <v>0</v>
      </c>
      <c r="AB120" s="477">
        <f t="shared" si="31"/>
        <v>0</v>
      </c>
      <c r="AC120" s="477">
        <f t="shared" si="32"/>
        <v>0</v>
      </c>
      <c r="AD120" s="555">
        <f t="shared" si="33"/>
        <v>0</v>
      </c>
      <c r="AE120" s="478">
        <f t="shared" si="34"/>
        <v>0</v>
      </c>
      <c r="AF120" s="478">
        <f t="shared" si="35"/>
        <v>0</v>
      </c>
      <c r="AG120" s="478">
        <f t="shared" si="36"/>
        <v>0</v>
      </c>
      <c r="AH120" s="479">
        <f t="shared" si="37"/>
        <v>0</v>
      </c>
      <c r="AI120" s="479">
        <f t="shared" si="38"/>
        <v>0</v>
      </c>
      <c r="AJ120" s="479">
        <f t="shared" si="39"/>
        <v>0</v>
      </c>
      <c r="AK120" s="413">
        <f t="shared" si="40"/>
        <v>0</v>
      </c>
      <c r="AL120" s="413">
        <f t="shared" si="41"/>
        <v>0</v>
      </c>
      <c r="AM120" s="413">
        <f t="shared" si="42"/>
        <v>0</v>
      </c>
      <c r="AN120" s="1124">
        <f t="shared" si="43"/>
        <v>0</v>
      </c>
      <c r="AO120" s="1138">
        <f t="shared" si="44"/>
        <v>0</v>
      </c>
      <c r="AP120" s="1155">
        <f t="shared" si="45"/>
        <v>0</v>
      </c>
      <c r="AU120" s="620"/>
    </row>
    <row r="121" spans="1:47" x14ac:dyDescent="0.2">
      <c r="A121" s="480"/>
      <c r="B121" s="481"/>
      <c r="C121" s="482"/>
      <c r="D121" s="483"/>
      <c r="E121" s="483"/>
      <c r="F121" s="484"/>
      <c r="G121" s="470">
        <f t="shared" si="23"/>
        <v>0</v>
      </c>
      <c r="H121" s="471"/>
      <c r="I121" s="471"/>
      <c r="J121" s="471"/>
      <c r="K121" s="471"/>
      <c r="L121" s="471"/>
      <c r="M121" s="471"/>
      <c r="N121" s="471"/>
      <c r="O121" s="471"/>
      <c r="P121" s="471"/>
      <c r="Q121" s="471"/>
      <c r="R121" s="472"/>
      <c r="S121" s="473">
        <f>IFERROR(IF(A121&lt;&gt;"GfB",(SUM(G121:J121,L121,P121)*12+(N121+O121))*(100+$J$12+$J$13)%+((K121+M121+Q121+R121*('B4_Allgemeine Angaben'!$L$53=1))*12),(SUM(G121:J121,L121,P121)*12+(N121+O121))*(100+$J$15+$J$13)%+((K121+M121+Q121+R121*('B4_Allgemeine Angaben'!$L$53=1))*12)),0)</f>
        <v>0</v>
      </c>
      <c r="T121" s="474">
        <f t="shared" si="24"/>
        <v>0</v>
      </c>
      <c r="U121" s="475"/>
      <c r="V121" s="553">
        <f t="shared" si="25"/>
        <v>0</v>
      </c>
      <c r="W121" s="476">
        <f t="shared" si="26"/>
        <v>0</v>
      </c>
      <c r="X121" s="476">
        <f t="shared" si="27"/>
        <v>0</v>
      </c>
      <c r="Y121" s="476">
        <f t="shared" si="28"/>
        <v>0</v>
      </c>
      <c r="Z121" s="554">
        <f t="shared" si="29"/>
        <v>0</v>
      </c>
      <c r="AA121" s="477">
        <f t="shared" si="30"/>
        <v>0</v>
      </c>
      <c r="AB121" s="477">
        <f t="shared" si="31"/>
        <v>0</v>
      </c>
      <c r="AC121" s="477">
        <f t="shared" si="32"/>
        <v>0</v>
      </c>
      <c r="AD121" s="555">
        <f t="shared" si="33"/>
        <v>0</v>
      </c>
      <c r="AE121" s="478">
        <f t="shared" si="34"/>
        <v>0</v>
      </c>
      <c r="AF121" s="478">
        <f t="shared" si="35"/>
        <v>0</v>
      </c>
      <c r="AG121" s="478">
        <f t="shared" si="36"/>
        <v>0</v>
      </c>
      <c r="AH121" s="479">
        <f t="shared" si="37"/>
        <v>0</v>
      </c>
      <c r="AI121" s="479">
        <f t="shared" si="38"/>
        <v>0</v>
      </c>
      <c r="AJ121" s="479">
        <f t="shared" si="39"/>
        <v>0</v>
      </c>
      <c r="AK121" s="413">
        <f t="shared" si="40"/>
        <v>0</v>
      </c>
      <c r="AL121" s="413">
        <f t="shared" si="41"/>
        <v>0</v>
      </c>
      <c r="AM121" s="413">
        <f t="shared" si="42"/>
        <v>0</v>
      </c>
      <c r="AN121" s="1124">
        <f t="shared" si="43"/>
        <v>0</v>
      </c>
      <c r="AO121" s="1138">
        <f t="shared" si="44"/>
        <v>0</v>
      </c>
      <c r="AP121" s="1155">
        <f t="shared" si="45"/>
        <v>0</v>
      </c>
      <c r="AU121" s="620"/>
    </row>
    <row r="122" spans="1:47" x14ac:dyDescent="0.2">
      <c r="A122" s="480"/>
      <c r="B122" s="481"/>
      <c r="C122" s="482"/>
      <c r="D122" s="483"/>
      <c r="E122" s="483"/>
      <c r="F122" s="484"/>
      <c r="G122" s="470">
        <f t="shared" si="23"/>
        <v>0</v>
      </c>
      <c r="H122" s="471"/>
      <c r="I122" s="471"/>
      <c r="J122" s="471"/>
      <c r="K122" s="471"/>
      <c r="L122" s="471"/>
      <c r="M122" s="471"/>
      <c r="N122" s="471"/>
      <c r="O122" s="471"/>
      <c r="P122" s="471"/>
      <c r="Q122" s="471"/>
      <c r="R122" s="472"/>
      <c r="S122" s="473">
        <f>IFERROR(IF(A122&lt;&gt;"GfB",(SUM(G122:J122,L122,P122)*12+(N122+O122))*(100+$J$12+$J$13)%+((K122+M122+Q122+R122*('B4_Allgemeine Angaben'!$L$53=1))*12),(SUM(G122:J122,L122,P122)*12+(N122+O122))*(100+$J$15+$J$13)%+((K122+M122+Q122+R122*('B4_Allgemeine Angaben'!$L$53=1))*12)),0)</f>
        <v>0</v>
      </c>
      <c r="T122" s="474">
        <f t="shared" si="24"/>
        <v>0</v>
      </c>
      <c r="U122" s="475"/>
      <c r="V122" s="553">
        <f t="shared" si="25"/>
        <v>0</v>
      </c>
      <c r="W122" s="476">
        <f t="shared" si="26"/>
        <v>0</v>
      </c>
      <c r="X122" s="476">
        <f t="shared" si="27"/>
        <v>0</v>
      </c>
      <c r="Y122" s="476">
        <f t="shared" si="28"/>
        <v>0</v>
      </c>
      <c r="Z122" s="554">
        <f t="shared" si="29"/>
        <v>0</v>
      </c>
      <c r="AA122" s="477">
        <f t="shared" si="30"/>
        <v>0</v>
      </c>
      <c r="AB122" s="477">
        <f t="shared" si="31"/>
        <v>0</v>
      </c>
      <c r="AC122" s="477">
        <f t="shared" si="32"/>
        <v>0</v>
      </c>
      <c r="AD122" s="555">
        <f t="shared" si="33"/>
        <v>0</v>
      </c>
      <c r="AE122" s="478">
        <f t="shared" si="34"/>
        <v>0</v>
      </c>
      <c r="AF122" s="478">
        <f t="shared" si="35"/>
        <v>0</v>
      </c>
      <c r="AG122" s="478">
        <f t="shared" si="36"/>
        <v>0</v>
      </c>
      <c r="AH122" s="479">
        <f t="shared" si="37"/>
        <v>0</v>
      </c>
      <c r="AI122" s="479">
        <f t="shared" si="38"/>
        <v>0</v>
      </c>
      <c r="AJ122" s="479">
        <f t="shared" si="39"/>
        <v>0</v>
      </c>
      <c r="AK122" s="413">
        <f t="shared" si="40"/>
        <v>0</v>
      </c>
      <c r="AL122" s="413">
        <f t="shared" si="41"/>
        <v>0</v>
      </c>
      <c r="AM122" s="413">
        <f t="shared" si="42"/>
        <v>0</v>
      </c>
      <c r="AN122" s="1124">
        <f t="shared" si="43"/>
        <v>0</v>
      </c>
      <c r="AO122" s="1138">
        <f t="shared" si="44"/>
        <v>0</v>
      </c>
      <c r="AP122" s="1155">
        <f t="shared" si="45"/>
        <v>0</v>
      </c>
    </row>
    <row r="123" spans="1:47" x14ac:dyDescent="0.2">
      <c r="A123" s="627" t="s">
        <v>384</v>
      </c>
      <c r="B123" s="486"/>
      <c r="C123" s="487"/>
      <c r="D123" s="1358"/>
      <c r="E123" s="1359"/>
      <c r="F123" s="1359"/>
      <c r="G123" s="1359"/>
      <c r="H123" s="1359"/>
      <c r="I123" s="1359"/>
      <c r="J123" s="1359"/>
      <c r="K123" s="1359"/>
      <c r="L123" s="1359"/>
      <c r="M123" s="1359"/>
      <c r="N123" s="1359"/>
      <c r="O123" s="1359"/>
      <c r="P123" s="1359"/>
      <c r="Q123" s="1360"/>
      <c r="R123" s="1053"/>
      <c r="S123" s="414"/>
      <c r="T123" s="474">
        <f>IF(ISERROR(S123/C123),0,(S123/C123))</f>
        <v>0</v>
      </c>
      <c r="U123" s="475"/>
      <c r="V123" s="488"/>
      <c r="W123" s="488"/>
      <c r="X123" s="488"/>
      <c r="Y123" s="488"/>
      <c r="Z123" s="488"/>
      <c r="AA123" s="488"/>
      <c r="AB123" s="488"/>
      <c r="AC123" s="488"/>
      <c r="AD123" s="488"/>
      <c r="AE123" s="488"/>
      <c r="AF123" s="488"/>
      <c r="AG123" s="488"/>
      <c r="AH123" s="488"/>
      <c r="AI123" s="488"/>
      <c r="AJ123" s="488"/>
      <c r="AK123" s="488"/>
      <c r="AL123" s="488"/>
      <c r="AM123" s="488"/>
      <c r="AN123" s="1165"/>
      <c r="AO123" s="1166"/>
      <c r="AP123" s="1167"/>
      <c r="AU123" s="620"/>
    </row>
    <row r="124" spans="1:47" x14ac:dyDescent="0.2">
      <c r="A124" s="627" t="s">
        <v>384</v>
      </c>
      <c r="B124" s="486"/>
      <c r="C124" s="487"/>
      <c r="D124" s="1361"/>
      <c r="E124" s="1362"/>
      <c r="F124" s="1362"/>
      <c r="G124" s="1362"/>
      <c r="H124" s="1362"/>
      <c r="I124" s="1362"/>
      <c r="J124" s="1362"/>
      <c r="K124" s="1362"/>
      <c r="L124" s="1362"/>
      <c r="M124" s="1362"/>
      <c r="N124" s="1362"/>
      <c r="O124" s="1362"/>
      <c r="P124" s="1362"/>
      <c r="Q124" s="1363"/>
      <c r="R124" s="1053"/>
      <c r="S124" s="414"/>
      <c r="T124" s="474">
        <f t="shared" si="24"/>
        <v>0</v>
      </c>
      <c r="U124" s="475"/>
      <c r="V124" s="488"/>
      <c r="W124" s="488"/>
      <c r="X124" s="488"/>
      <c r="Y124" s="488"/>
      <c r="Z124" s="488"/>
      <c r="AA124" s="488"/>
      <c r="AB124" s="488"/>
      <c r="AC124" s="488"/>
      <c r="AD124" s="488"/>
      <c r="AE124" s="488"/>
      <c r="AF124" s="488"/>
      <c r="AG124" s="488"/>
      <c r="AH124" s="488"/>
      <c r="AI124" s="488"/>
      <c r="AJ124" s="488"/>
      <c r="AK124" s="488"/>
      <c r="AL124" s="488"/>
      <c r="AM124" s="488"/>
      <c r="AN124" s="1165"/>
      <c r="AO124" s="1166"/>
      <c r="AP124" s="1167"/>
      <c r="AU124" s="620"/>
    </row>
    <row r="125" spans="1:47" x14ac:dyDescent="0.2">
      <c r="A125" s="627" t="s">
        <v>384</v>
      </c>
      <c r="B125" s="486"/>
      <c r="C125" s="487"/>
      <c r="D125" s="1361"/>
      <c r="E125" s="1362"/>
      <c r="F125" s="1362"/>
      <c r="G125" s="1362"/>
      <c r="H125" s="1362"/>
      <c r="I125" s="1362"/>
      <c r="J125" s="1362"/>
      <c r="K125" s="1362"/>
      <c r="L125" s="1362"/>
      <c r="M125" s="1362"/>
      <c r="N125" s="1362"/>
      <c r="O125" s="1362"/>
      <c r="P125" s="1362"/>
      <c r="Q125" s="1363"/>
      <c r="R125" s="1053"/>
      <c r="S125" s="414"/>
      <c r="T125" s="474">
        <f t="shared" si="24"/>
        <v>0</v>
      </c>
      <c r="U125" s="475"/>
      <c r="V125" s="488"/>
      <c r="W125" s="488"/>
      <c r="X125" s="488"/>
      <c r="Y125" s="488"/>
      <c r="Z125" s="488"/>
      <c r="AA125" s="488"/>
      <c r="AB125" s="488"/>
      <c r="AC125" s="488"/>
      <c r="AD125" s="488"/>
      <c r="AE125" s="488"/>
      <c r="AF125" s="488"/>
      <c r="AG125" s="488"/>
      <c r="AH125" s="488"/>
      <c r="AI125" s="488"/>
      <c r="AJ125" s="488"/>
      <c r="AK125" s="488"/>
      <c r="AL125" s="488"/>
      <c r="AM125" s="488"/>
      <c r="AN125" s="1165"/>
      <c r="AO125" s="1166"/>
      <c r="AP125" s="1167"/>
      <c r="AU125" s="620"/>
    </row>
    <row r="126" spans="1:47" x14ac:dyDescent="0.2">
      <c r="A126" s="627" t="s">
        <v>384</v>
      </c>
      <c r="B126" s="486"/>
      <c r="C126" s="487"/>
      <c r="D126" s="1361"/>
      <c r="E126" s="1362"/>
      <c r="F126" s="1362"/>
      <c r="G126" s="1362"/>
      <c r="H126" s="1362"/>
      <c r="I126" s="1362"/>
      <c r="J126" s="1362"/>
      <c r="K126" s="1362"/>
      <c r="L126" s="1362"/>
      <c r="M126" s="1362"/>
      <c r="N126" s="1362"/>
      <c r="O126" s="1362"/>
      <c r="P126" s="1362"/>
      <c r="Q126" s="1363"/>
      <c r="R126" s="1053"/>
      <c r="S126" s="414"/>
      <c r="T126" s="474">
        <f t="shared" si="24"/>
        <v>0</v>
      </c>
      <c r="U126" s="475"/>
      <c r="V126" s="488"/>
      <c r="W126" s="488"/>
      <c r="X126" s="488"/>
      <c r="Y126" s="488"/>
      <c r="Z126" s="488"/>
      <c r="AA126" s="488"/>
      <c r="AB126" s="488"/>
      <c r="AC126" s="488"/>
      <c r="AD126" s="488"/>
      <c r="AE126" s="488"/>
      <c r="AF126" s="488"/>
      <c r="AG126" s="488"/>
      <c r="AH126" s="488"/>
      <c r="AI126" s="488"/>
      <c r="AJ126" s="488"/>
      <c r="AK126" s="488"/>
      <c r="AL126" s="488"/>
      <c r="AM126" s="488"/>
      <c r="AN126" s="1165"/>
      <c r="AO126" s="1166"/>
      <c r="AP126" s="1167"/>
    </row>
    <row r="127" spans="1:47" ht="13.5" thickBot="1" x14ac:dyDescent="0.25">
      <c r="A127" s="627" t="s">
        <v>384</v>
      </c>
      <c r="B127" s="486"/>
      <c r="C127" s="487"/>
      <c r="D127" s="1364"/>
      <c r="E127" s="1365"/>
      <c r="F127" s="1365"/>
      <c r="G127" s="1365"/>
      <c r="H127" s="1365"/>
      <c r="I127" s="1365"/>
      <c r="J127" s="1365"/>
      <c r="K127" s="1365"/>
      <c r="L127" s="1365"/>
      <c r="M127" s="1365"/>
      <c r="N127" s="1365"/>
      <c r="O127" s="1365"/>
      <c r="P127" s="1365"/>
      <c r="Q127" s="1366"/>
      <c r="R127" s="1053"/>
      <c r="S127" s="414"/>
      <c r="T127" s="474">
        <f t="shared" si="24"/>
        <v>0</v>
      </c>
      <c r="U127" s="475"/>
      <c r="V127" s="488"/>
      <c r="W127" s="488"/>
      <c r="X127" s="488"/>
      <c r="Y127" s="488"/>
      <c r="Z127" s="488"/>
      <c r="AA127" s="488"/>
      <c r="AB127" s="488"/>
      <c r="AC127" s="488"/>
      <c r="AD127" s="488"/>
      <c r="AE127" s="488"/>
      <c r="AF127" s="488"/>
      <c r="AG127" s="488"/>
      <c r="AH127" s="488"/>
      <c r="AI127" s="488"/>
      <c r="AJ127" s="488"/>
      <c r="AK127" s="488"/>
      <c r="AL127" s="488"/>
      <c r="AM127" s="488"/>
      <c r="AN127" s="1165"/>
      <c r="AO127" s="1166"/>
      <c r="AP127" s="1167"/>
    </row>
    <row r="128" spans="1:47" ht="13.5" thickBot="1" x14ac:dyDescent="0.25">
      <c r="A128" s="628" t="s">
        <v>385</v>
      </c>
      <c r="B128" s="629"/>
      <c r="C128" s="415">
        <f>SUM(C22:C109,C111:C127)</f>
        <v>0</v>
      </c>
      <c r="D128" s="416"/>
      <c r="E128" s="416"/>
      <c r="F128" s="416"/>
      <c r="G128" s="1096">
        <f t="shared" ref="G128:L128" si="50">IFERROR(SUM(G22:G109,G111:G122)/($C$128-SUM($C$123:$C$127)),0)</f>
        <v>0</v>
      </c>
      <c r="H128" s="1096">
        <f t="shared" si="50"/>
        <v>0</v>
      </c>
      <c r="I128" s="489">
        <f t="shared" si="50"/>
        <v>0</v>
      </c>
      <c r="J128" s="1096">
        <f t="shared" si="50"/>
        <v>0</v>
      </c>
      <c r="K128" s="1096">
        <f t="shared" si="50"/>
        <v>0</v>
      </c>
      <c r="L128" s="1096">
        <f t="shared" si="50"/>
        <v>0</v>
      </c>
      <c r="M128" s="1096">
        <f t="shared" ref="M128:R128" si="51">IFERROR(SUM(M22:M109,M111:M122)/($C$128-SUM($C$123:$C$127)),0)</f>
        <v>0</v>
      </c>
      <c r="N128" s="1096">
        <f t="shared" si="51"/>
        <v>0</v>
      </c>
      <c r="O128" s="1096">
        <f t="shared" si="51"/>
        <v>0</v>
      </c>
      <c r="P128" s="1096">
        <f t="shared" si="51"/>
        <v>0</v>
      </c>
      <c r="Q128" s="1096">
        <f t="shared" si="51"/>
        <v>0</v>
      </c>
      <c r="R128" s="1096">
        <f t="shared" si="51"/>
        <v>0</v>
      </c>
      <c r="S128" s="1097">
        <f>SUM(S22:S109,S111:S127)</f>
        <v>0</v>
      </c>
      <c r="T128" s="417">
        <f>IFERROR(SUM(S128/C128),0)</f>
        <v>0</v>
      </c>
      <c r="U128" s="418"/>
      <c r="V128" s="418"/>
      <c r="W128" s="418"/>
      <c r="X128" s="418"/>
      <c r="Y128" s="418"/>
      <c r="Z128" s="418"/>
      <c r="AA128" s="418"/>
      <c r="AB128" s="418"/>
      <c r="AC128" s="418"/>
      <c r="AD128" s="418"/>
      <c r="AE128" s="418"/>
      <c r="AF128" s="418"/>
      <c r="AG128" s="418"/>
      <c r="AH128" s="418"/>
      <c r="AI128" s="418"/>
      <c r="AJ128" s="418"/>
      <c r="AK128" s="418"/>
      <c r="AL128" s="418"/>
      <c r="AM128" s="418"/>
      <c r="AN128" s="1126"/>
      <c r="AO128" s="1140"/>
      <c r="AP128" s="1157"/>
      <c r="AU128" s="621"/>
    </row>
    <row r="129" spans="1:48" ht="14.25" customHeight="1" thickBot="1" x14ac:dyDescent="0.25">
      <c r="A129" s="491"/>
      <c r="O129" s="1452" t="s">
        <v>455</v>
      </c>
      <c r="P129" s="1453"/>
      <c r="Q129" s="1453"/>
      <c r="R129" s="1453"/>
      <c r="S129" s="1454"/>
      <c r="T129" s="543">
        <f>T128*(100+$S$8)%*(100+$S$9)%</f>
        <v>0</v>
      </c>
      <c r="U129" s="492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93"/>
      <c r="AF129" s="493"/>
      <c r="AG129" s="493"/>
      <c r="AH129" s="493"/>
      <c r="AI129" s="493"/>
      <c r="AJ129" s="493"/>
      <c r="AK129" s="493"/>
      <c r="AL129" s="493"/>
      <c r="AM129" s="493"/>
      <c r="AN129" s="1168"/>
      <c r="AO129" s="1169"/>
      <c r="AP129" s="1170"/>
      <c r="AU129" s="620"/>
    </row>
    <row r="130" spans="1:48" x14ac:dyDescent="0.2">
      <c r="A130" s="419" t="s">
        <v>386</v>
      </c>
      <c r="B130" s="236"/>
      <c r="J130" s="420"/>
      <c r="K130" s="420"/>
      <c r="L130" s="420"/>
      <c r="M130" s="421"/>
      <c r="N130" s="421"/>
      <c r="O130" s="421"/>
      <c r="P130" s="421"/>
      <c r="Q130" s="421"/>
      <c r="R130" s="421"/>
      <c r="S130" s="421"/>
      <c r="T130" s="422"/>
      <c r="U130" s="494"/>
      <c r="V130" s="421"/>
      <c r="W130" s="421"/>
      <c r="X130" s="421"/>
      <c r="Y130" s="421"/>
      <c r="Z130" s="421"/>
      <c r="AA130" s="421"/>
      <c r="AB130" s="421"/>
      <c r="AC130" s="421"/>
      <c r="AD130" s="421"/>
      <c r="AE130" s="421"/>
      <c r="AF130" s="421"/>
      <c r="AG130" s="421"/>
      <c r="AH130" s="421"/>
      <c r="AI130" s="421"/>
      <c r="AJ130" s="421"/>
      <c r="AK130" s="421"/>
      <c r="AL130" s="421"/>
      <c r="AM130" s="421"/>
      <c r="AN130" s="421"/>
      <c r="AO130" s="1141"/>
      <c r="AP130" s="1158"/>
    </row>
    <row r="131" spans="1:48" x14ac:dyDescent="0.2">
      <c r="A131" s="480"/>
      <c r="B131" s="481"/>
      <c r="C131" s="542"/>
      <c r="D131" s="483"/>
      <c r="E131" s="483"/>
      <c r="F131" s="484"/>
      <c r="G131" s="470">
        <f t="shared" ref="G131:G194" si="52">IFERROR(F131*C131,"")</f>
        <v>0</v>
      </c>
      <c r="H131" s="471"/>
      <c r="I131" s="471"/>
      <c r="J131" s="471"/>
      <c r="K131" s="471"/>
      <c r="L131" s="471"/>
      <c r="M131" s="471"/>
      <c r="N131" s="471"/>
      <c r="O131" s="471"/>
      <c r="P131" s="471"/>
      <c r="Q131" s="471"/>
      <c r="R131" s="471"/>
      <c r="S131" s="496">
        <f>IFERROR(IF(A131&lt;&gt;"GfB",(SUM(G131:J131,L131,P131)*12+(N131+O131))*(100+$J$12+$J$13)%+((K131+M131+Q131+R131*('B4_Allgemeine Angaben'!$L$53=1))*12),(SUM(G131:J131,L131,P131)*12+(N131+O131))*(100+$J$15+$J$13)%+((K131+M131+Q131+R131*('B4_Allgemeine Angaben'!$L$53=1))*12)),0)</f>
        <v>0</v>
      </c>
      <c r="T131" s="497">
        <f>IF(ISERROR(S131/C131),0,(S131/C131))</f>
        <v>0</v>
      </c>
      <c r="U131" s="475"/>
      <c r="V131" s="553">
        <f t="shared" ref="V131:V194" si="53">(IF(AND($B131="PFK/BFK",$C131&gt;0,$F131&gt;0),($G131+$H131),0))</f>
        <v>0</v>
      </c>
      <c r="W131" s="476">
        <f t="shared" ref="W131:W194" si="54">(IF(AND($B131="PFK/BFK",$C131&gt;0,$F131&gt;0),$I131,0))</f>
        <v>0</v>
      </c>
      <c r="X131" s="476">
        <f t="shared" ref="X131:X194" si="55">(IF(AND($B131="PFK/BFK",$C131&gt;0,$F131&gt;0),($J131+$K131),0))</f>
        <v>0</v>
      </c>
      <c r="Y131" s="476">
        <f t="shared" ref="Y131:Y194" si="56">(IF(AND($B131="PFK/BFK",$C131&gt;0,$F131&gt;0),(($N131+$O131)/12),0))</f>
        <v>0</v>
      </c>
      <c r="Z131" s="554">
        <f t="shared" ref="Z131:Z194" si="57">(IF(AND($B131="PK/BK",$C131&gt;0,$F131&gt;0),($G131+$H131),0))</f>
        <v>0</v>
      </c>
      <c r="AA131" s="477">
        <f t="shared" ref="AA131:AA194" si="58">(IF(AND($B131="PK/BK",$C131&gt;0,$F131&gt;0),$I131,0))</f>
        <v>0</v>
      </c>
      <c r="AB131" s="477">
        <f t="shared" ref="AB131:AB194" si="59">(IF(AND($B131="PK/BK",$C131&gt;0,$F131&gt;0),($J131+$K131),0))</f>
        <v>0</v>
      </c>
      <c r="AC131" s="477">
        <f t="shared" ref="AC131:AC194" si="60">(IF(AND($B131="PK/BK",$C131&gt;0,$F131&gt;0),(($N131+$O131)/12),0))</f>
        <v>0</v>
      </c>
      <c r="AD131" s="555">
        <f t="shared" ref="AD131:AD194" si="61">(IF(AND($B131="PK/BK o.",$C131&gt;0,$F131&gt;0),($G131+$H131),0))</f>
        <v>0</v>
      </c>
      <c r="AE131" s="478">
        <f t="shared" ref="AE131:AE194" si="62">(IF(AND($B131="PK/BK o.",$C131&gt;0,$F131&gt;0),$I131,0))</f>
        <v>0</v>
      </c>
      <c r="AF131" s="478">
        <f t="shared" ref="AF131:AF194" si="63">(IF(AND($B131="PK/BK o.",$C131&gt;0,$F131&gt;0),($J131+$K131),0))</f>
        <v>0</v>
      </c>
      <c r="AG131" s="478">
        <f t="shared" ref="AG131:AG194" si="64">(IF(AND($B131="PK/BK o.",$C131&gt;0,$F131&gt;0),(($N131+$O131)/12),0))</f>
        <v>0</v>
      </c>
      <c r="AH131" s="479">
        <f t="shared" ref="AH131:AH194" si="65">IF(AND($B131="PFK/BFK",$C131&gt;0,$F131&gt;0),$C131,0)</f>
        <v>0</v>
      </c>
      <c r="AI131" s="479">
        <f t="shared" ref="AI131:AI194" si="66">IF(AND($B131="PK/BK",$C131&gt;0,$F131&gt;0),$C131,0)</f>
        <v>0</v>
      </c>
      <c r="AJ131" s="479">
        <f t="shared" ref="AJ131:AJ194" si="67">IF(AND($B131="PK/BK o.",$C131&gt;0,$F131&gt;0),$C131,0)</f>
        <v>0</v>
      </c>
      <c r="AK131" s="413">
        <f t="shared" ref="AK131:AK194" si="68">IF(AND($B131="PFK/BFK",$C131&gt;0,$F131&gt;0),$S131,0)</f>
        <v>0</v>
      </c>
      <c r="AL131" s="413">
        <f t="shared" ref="AL131:AL194" si="69">IF(AND($B131="PK/BK",$C131&gt;0,$F131&gt;0),$S131,0)</f>
        <v>0</v>
      </c>
      <c r="AM131" s="413">
        <f t="shared" ref="AM131:AM194" si="70">IF(AND($B131="PK/BK o.",$C131&gt;0,$F131&gt;0),$S131,0)</f>
        <v>0</v>
      </c>
      <c r="AN131" s="1124">
        <f t="shared" ref="AN131:AN194" si="71">IF(AND($B131="PFK/BFK",$C131&gt;0,$F131&gt;0),$R131,0)</f>
        <v>0</v>
      </c>
      <c r="AO131" s="1138">
        <f t="shared" ref="AO131:AO194" si="72">IF(AND($B131="PK/BK",$C131&gt;0,$F131&gt;0),$R131,0)</f>
        <v>0</v>
      </c>
      <c r="AP131" s="1155">
        <f t="shared" ref="AP131:AP194" si="73">IF(AND($B131="PK/BK o.",$C131&gt;0,$F131&gt;0),$R131,0)</f>
        <v>0</v>
      </c>
    </row>
    <row r="132" spans="1:48" x14ac:dyDescent="0.2">
      <c r="A132" s="480"/>
      <c r="B132" s="481"/>
      <c r="C132" s="542"/>
      <c r="D132" s="483"/>
      <c r="E132" s="483"/>
      <c r="F132" s="484"/>
      <c r="G132" s="470">
        <f t="shared" si="52"/>
        <v>0</v>
      </c>
      <c r="H132" s="471"/>
      <c r="I132" s="471"/>
      <c r="J132" s="471"/>
      <c r="K132" s="471"/>
      <c r="L132" s="471"/>
      <c r="M132" s="471"/>
      <c r="N132" s="471"/>
      <c r="O132" s="471"/>
      <c r="P132" s="471"/>
      <c r="Q132" s="471"/>
      <c r="R132" s="471"/>
      <c r="S132" s="496">
        <f>IFERROR(IF(A132&lt;&gt;"GfB",(SUM(G132:J132,L132,P132)*12+(N132+O132))*(100+$J$12+$J$13)%+((K132+M132+Q132+R132*('B4_Allgemeine Angaben'!$L$53=1))*12),(SUM(G132:J132,L132,P132)*12+(N132+O132))*(100+$J$15+$J$13)%+((K132+M132+Q132+R132*('B4_Allgemeine Angaben'!$L$53=1))*12)),0)</f>
        <v>0</v>
      </c>
      <c r="T132" s="497">
        <f t="shared" ref="T132:T242" si="74">IF(ISERROR(S132/C132),0,(S132/C132))</f>
        <v>0</v>
      </c>
      <c r="U132" s="475"/>
      <c r="V132" s="553">
        <f t="shared" si="53"/>
        <v>0</v>
      </c>
      <c r="W132" s="476">
        <f t="shared" si="54"/>
        <v>0</v>
      </c>
      <c r="X132" s="476">
        <f t="shared" si="55"/>
        <v>0</v>
      </c>
      <c r="Y132" s="476">
        <f t="shared" si="56"/>
        <v>0</v>
      </c>
      <c r="Z132" s="554">
        <f t="shared" si="57"/>
        <v>0</v>
      </c>
      <c r="AA132" s="477">
        <f t="shared" si="58"/>
        <v>0</v>
      </c>
      <c r="AB132" s="477">
        <f t="shared" si="59"/>
        <v>0</v>
      </c>
      <c r="AC132" s="477">
        <f t="shared" si="60"/>
        <v>0</v>
      </c>
      <c r="AD132" s="555">
        <f t="shared" si="61"/>
        <v>0</v>
      </c>
      <c r="AE132" s="478">
        <f t="shared" si="62"/>
        <v>0</v>
      </c>
      <c r="AF132" s="478">
        <f t="shared" si="63"/>
        <v>0</v>
      </c>
      <c r="AG132" s="478">
        <f t="shared" si="64"/>
        <v>0</v>
      </c>
      <c r="AH132" s="479">
        <f t="shared" si="65"/>
        <v>0</v>
      </c>
      <c r="AI132" s="479">
        <f t="shared" si="66"/>
        <v>0</v>
      </c>
      <c r="AJ132" s="479">
        <f t="shared" si="67"/>
        <v>0</v>
      </c>
      <c r="AK132" s="413">
        <f t="shared" si="68"/>
        <v>0</v>
      </c>
      <c r="AL132" s="413">
        <f t="shared" si="69"/>
        <v>0</v>
      </c>
      <c r="AM132" s="413">
        <f t="shared" si="70"/>
        <v>0</v>
      </c>
      <c r="AN132" s="1124">
        <f t="shared" si="71"/>
        <v>0</v>
      </c>
      <c r="AO132" s="1138">
        <f t="shared" si="72"/>
        <v>0</v>
      </c>
      <c r="AP132" s="1155">
        <f t="shared" si="73"/>
        <v>0</v>
      </c>
      <c r="AU132" s="622"/>
    </row>
    <row r="133" spans="1:48" x14ac:dyDescent="0.2">
      <c r="A133" s="1052"/>
      <c r="B133" s="481"/>
      <c r="C133" s="495"/>
      <c r="D133" s="483"/>
      <c r="E133" s="483"/>
      <c r="F133" s="484"/>
      <c r="G133" s="470">
        <f t="shared" si="52"/>
        <v>0</v>
      </c>
      <c r="H133" s="471"/>
      <c r="I133" s="471"/>
      <c r="J133" s="471"/>
      <c r="K133" s="471"/>
      <c r="L133" s="471"/>
      <c r="M133" s="471"/>
      <c r="N133" s="471"/>
      <c r="O133" s="471"/>
      <c r="P133" s="471"/>
      <c r="Q133" s="471"/>
      <c r="R133" s="471"/>
      <c r="S133" s="496">
        <f>IFERROR(IF(A133&lt;&gt;"GfB",(SUM(G133:J133,L133,P133)*12+(N133+O133))*(100+$J$12+$J$13)%+((K133+M133+Q133+R133*('B4_Allgemeine Angaben'!$L$53=1))*12),(SUM(G133:J133,L133,P133)*12+(N133+O133))*(100+$J$15+$J$13)%+((K133+M133+Q133+R133*('B4_Allgemeine Angaben'!$L$53=1))*12)),0)</f>
        <v>0</v>
      </c>
      <c r="T133" s="497">
        <f t="shared" si="74"/>
        <v>0</v>
      </c>
      <c r="U133" s="475"/>
      <c r="V133" s="553">
        <f t="shared" si="53"/>
        <v>0</v>
      </c>
      <c r="W133" s="476">
        <f t="shared" si="54"/>
        <v>0</v>
      </c>
      <c r="X133" s="476">
        <f t="shared" si="55"/>
        <v>0</v>
      </c>
      <c r="Y133" s="476">
        <f t="shared" si="56"/>
        <v>0</v>
      </c>
      <c r="Z133" s="554">
        <f t="shared" si="57"/>
        <v>0</v>
      </c>
      <c r="AA133" s="477">
        <f t="shared" si="58"/>
        <v>0</v>
      </c>
      <c r="AB133" s="477">
        <f t="shared" si="59"/>
        <v>0</v>
      </c>
      <c r="AC133" s="477">
        <f t="shared" si="60"/>
        <v>0</v>
      </c>
      <c r="AD133" s="555">
        <f t="shared" si="61"/>
        <v>0</v>
      </c>
      <c r="AE133" s="478">
        <f t="shared" si="62"/>
        <v>0</v>
      </c>
      <c r="AF133" s="478">
        <f t="shared" si="63"/>
        <v>0</v>
      </c>
      <c r="AG133" s="478">
        <f t="shared" si="64"/>
        <v>0</v>
      </c>
      <c r="AH133" s="479">
        <f t="shared" si="65"/>
        <v>0</v>
      </c>
      <c r="AI133" s="479">
        <f t="shared" si="66"/>
        <v>0</v>
      </c>
      <c r="AJ133" s="479">
        <f t="shared" si="67"/>
        <v>0</v>
      </c>
      <c r="AK133" s="413">
        <f t="shared" si="68"/>
        <v>0</v>
      </c>
      <c r="AL133" s="413">
        <f t="shared" si="69"/>
        <v>0</v>
      </c>
      <c r="AM133" s="413">
        <f t="shared" si="70"/>
        <v>0</v>
      </c>
      <c r="AN133" s="1124">
        <f t="shared" si="71"/>
        <v>0</v>
      </c>
      <c r="AO133" s="1138">
        <f t="shared" si="72"/>
        <v>0</v>
      </c>
      <c r="AP133" s="1155">
        <f t="shared" si="73"/>
        <v>0</v>
      </c>
    </row>
    <row r="134" spans="1:48" x14ac:dyDescent="0.2">
      <c r="A134" s="1052"/>
      <c r="B134" s="481"/>
      <c r="C134" s="495"/>
      <c r="D134" s="483"/>
      <c r="E134" s="483"/>
      <c r="F134" s="484"/>
      <c r="G134" s="470">
        <f t="shared" si="52"/>
        <v>0</v>
      </c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96">
        <f>IFERROR(IF(A134&lt;&gt;"GfB",(SUM(G134:J134,L134,P134)*12+(N134+O134))*(100+$J$12+$J$13)%+((K134+M134+Q134+R134*('B4_Allgemeine Angaben'!$L$53=1))*12),(SUM(G134:J134,L134,P134)*12+(N134+O134))*(100+$J$15+$J$13)%+((K134+M134+Q134+R134*('B4_Allgemeine Angaben'!$L$53=1))*12)),0)</f>
        <v>0</v>
      </c>
      <c r="T134" s="497">
        <f t="shared" si="74"/>
        <v>0</v>
      </c>
      <c r="U134" s="475"/>
      <c r="V134" s="553">
        <f t="shared" si="53"/>
        <v>0</v>
      </c>
      <c r="W134" s="476">
        <f t="shared" si="54"/>
        <v>0</v>
      </c>
      <c r="X134" s="476">
        <f t="shared" si="55"/>
        <v>0</v>
      </c>
      <c r="Y134" s="476">
        <f t="shared" si="56"/>
        <v>0</v>
      </c>
      <c r="Z134" s="554">
        <f t="shared" si="57"/>
        <v>0</v>
      </c>
      <c r="AA134" s="477">
        <f t="shared" si="58"/>
        <v>0</v>
      </c>
      <c r="AB134" s="477">
        <f t="shared" si="59"/>
        <v>0</v>
      </c>
      <c r="AC134" s="477">
        <f t="shared" si="60"/>
        <v>0</v>
      </c>
      <c r="AD134" s="555">
        <f t="shared" si="61"/>
        <v>0</v>
      </c>
      <c r="AE134" s="478">
        <f t="shared" si="62"/>
        <v>0</v>
      </c>
      <c r="AF134" s="478">
        <f t="shared" si="63"/>
        <v>0</v>
      </c>
      <c r="AG134" s="478">
        <f t="shared" si="64"/>
        <v>0</v>
      </c>
      <c r="AH134" s="479">
        <f t="shared" si="65"/>
        <v>0</v>
      </c>
      <c r="AI134" s="479">
        <f t="shared" si="66"/>
        <v>0</v>
      </c>
      <c r="AJ134" s="479">
        <f t="shared" si="67"/>
        <v>0</v>
      </c>
      <c r="AK134" s="413">
        <f t="shared" si="68"/>
        <v>0</v>
      </c>
      <c r="AL134" s="413">
        <f t="shared" si="69"/>
        <v>0</v>
      </c>
      <c r="AM134" s="413">
        <f t="shared" si="70"/>
        <v>0</v>
      </c>
      <c r="AN134" s="1124">
        <f t="shared" si="71"/>
        <v>0</v>
      </c>
      <c r="AO134" s="1138">
        <f t="shared" si="72"/>
        <v>0</v>
      </c>
      <c r="AP134" s="1155">
        <f t="shared" si="73"/>
        <v>0</v>
      </c>
    </row>
    <row r="135" spans="1:48" x14ac:dyDescent="0.2">
      <c r="A135" s="480"/>
      <c r="B135" s="481"/>
      <c r="C135" s="495"/>
      <c r="D135" s="483"/>
      <c r="E135" s="483"/>
      <c r="F135" s="484"/>
      <c r="G135" s="470">
        <f t="shared" si="52"/>
        <v>0</v>
      </c>
      <c r="H135" s="471"/>
      <c r="I135" s="471"/>
      <c r="J135" s="471"/>
      <c r="K135" s="471"/>
      <c r="L135" s="471"/>
      <c r="M135" s="471"/>
      <c r="N135" s="471"/>
      <c r="O135" s="471"/>
      <c r="P135" s="471"/>
      <c r="Q135" s="471"/>
      <c r="R135" s="471"/>
      <c r="S135" s="496">
        <f>IFERROR(IF(A135&lt;&gt;"GfB",(SUM(G135:J135,L135,P135)*12+(N135+O135))*(100+$J$12+$J$13)%+((K135+M135+Q135+R135*('B4_Allgemeine Angaben'!$L$53=1))*12),(SUM(G135:J135,L135,P135)*12+(N135+O135))*(100+$J$15+$J$13)%+((K135+M135+Q135+R135*('B4_Allgemeine Angaben'!$L$53=1))*12)),0)</f>
        <v>0</v>
      </c>
      <c r="T135" s="497">
        <f t="shared" si="74"/>
        <v>0</v>
      </c>
      <c r="U135" s="475"/>
      <c r="V135" s="553">
        <f t="shared" si="53"/>
        <v>0</v>
      </c>
      <c r="W135" s="476">
        <f t="shared" si="54"/>
        <v>0</v>
      </c>
      <c r="X135" s="476">
        <f t="shared" si="55"/>
        <v>0</v>
      </c>
      <c r="Y135" s="476">
        <f t="shared" si="56"/>
        <v>0</v>
      </c>
      <c r="Z135" s="554">
        <f t="shared" si="57"/>
        <v>0</v>
      </c>
      <c r="AA135" s="477">
        <f t="shared" si="58"/>
        <v>0</v>
      </c>
      <c r="AB135" s="477">
        <f t="shared" si="59"/>
        <v>0</v>
      </c>
      <c r="AC135" s="477">
        <f t="shared" si="60"/>
        <v>0</v>
      </c>
      <c r="AD135" s="555">
        <f t="shared" si="61"/>
        <v>0</v>
      </c>
      <c r="AE135" s="478">
        <f t="shared" si="62"/>
        <v>0</v>
      </c>
      <c r="AF135" s="478">
        <f t="shared" si="63"/>
        <v>0</v>
      </c>
      <c r="AG135" s="478">
        <f t="shared" si="64"/>
        <v>0</v>
      </c>
      <c r="AH135" s="479">
        <f t="shared" si="65"/>
        <v>0</v>
      </c>
      <c r="AI135" s="479">
        <f t="shared" si="66"/>
        <v>0</v>
      </c>
      <c r="AJ135" s="479">
        <f t="shared" si="67"/>
        <v>0</v>
      </c>
      <c r="AK135" s="413">
        <f t="shared" si="68"/>
        <v>0</v>
      </c>
      <c r="AL135" s="413">
        <f t="shared" si="69"/>
        <v>0</v>
      </c>
      <c r="AM135" s="413">
        <f t="shared" si="70"/>
        <v>0</v>
      </c>
      <c r="AN135" s="1124">
        <f t="shared" si="71"/>
        <v>0</v>
      </c>
      <c r="AO135" s="1138">
        <f t="shared" si="72"/>
        <v>0</v>
      </c>
      <c r="AP135" s="1155">
        <f t="shared" si="73"/>
        <v>0</v>
      </c>
    </row>
    <row r="136" spans="1:48" x14ac:dyDescent="0.2">
      <c r="A136" s="480"/>
      <c r="B136" s="481"/>
      <c r="C136" s="495"/>
      <c r="D136" s="483"/>
      <c r="E136" s="483"/>
      <c r="F136" s="484"/>
      <c r="G136" s="470">
        <f t="shared" si="52"/>
        <v>0</v>
      </c>
      <c r="H136" s="471"/>
      <c r="I136" s="471"/>
      <c r="J136" s="471"/>
      <c r="K136" s="471"/>
      <c r="L136" s="471"/>
      <c r="M136" s="471"/>
      <c r="N136" s="471"/>
      <c r="O136" s="471"/>
      <c r="P136" s="471"/>
      <c r="Q136" s="471"/>
      <c r="R136" s="471"/>
      <c r="S136" s="496">
        <f>IFERROR(IF(A136&lt;&gt;"GfB",(SUM(G136:J136,L136,P136)*12+(N136+O136))*(100+$J$12+$J$13)%+((K136+M136+Q136+R136*('B4_Allgemeine Angaben'!$L$53=1))*12),(SUM(G136:J136,L136,P136)*12+(N136+O136))*(100+$J$15+$J$13)%+((K136+M136+Q136+R136*('B4_Allgemeine Angaben'!$L$53=1))*12)),0)</f>
        <v>0</v>
      </c>
      <c r="T136" s="497">
        <f t="shared" si="74"/>
        <v>0</v>
      </c>
      <c r="U136" s="475"/>
      <c r="V136" s="553">
        <f t="shared" si="53"/>
        <v>0</v>
      </c>
      <c r="W136" s="476">
        <f t="shared" si="54"/>
        <v>0</v>
      </c>
      <c r="X136" s="476">
        <f t="shared" si="55"/>
        <v>0</v>
      </c>
      <c r="Y136" s="476">
        <f t="shared" si="56"/>
        <v>0</v>
      </c>
      <c r="Z136" s="554">
        <f t="shared" si="57"/>
        <v>0</v>
      </c>
      <c r="AA136" s="477">
        <f t="shared" si="58"/>
        <v>0</v>
      </c>
      <c r="AB136" s="477">
        <f t="shared" si="59"/>
        <v>0</v>
      </c>
      <c r="AC136" s="477">
        <f t="shared" si="60"/>
        <v>0</v>
      </c>
      <c r="AD136" s="555">
        <f t="shared" si="61"/>
        <v>0</v>
      </c>
      <c r="AE136" s="478">
        <f t="shared" si="62"/>
        <v>0</v>
      </c>
      <c r="AF136" s="478">
        <f t="shared" si="63"/>
        <v>0</v>
      </c>
      <c r="AG136" s="478">
        <f t="shared" si="64"/>
        <v>0</v>
      </c>
      <c r="AH136" s="479">
        <f t="shared" si="65"/>
        <v>0</v>
      </c>
      <c r="AI136" s="479">
        <f t="shared" si="66"/>
        <v>0</v>
      </c>
      <c r="AJ136" s="479">
        <f t="shared" si="67"/>
        <v>0</v>
      </c>
      <c r="AK136" s="413">
        <f t="shared" si="68"/>
        <v>0</v>
      </c>
      <c r="AL136" s="413">
        <f t="shared" si="69"/>
        <v>0</v>
      </c>
      <c r="AM136" s="413">
        <f t="shared" si="70"/>
        <v>0</v>
      </c>
      <c r="AN136" s="1124">
        <f t="shared" si="71"/>
        <v>0</v>
      </c>
      <c r="AO136" s="1138">
        <f t="shared" si="72"/>
        <v>0</v>
      </c>
      <c r="AP136" s="1155">
        <f t="shared" si="73"/>
        <v>0</v>
      </c>
    </row>
    <row r="137" spans="1:48" x14ac:dyDescent="0.2">
      <c r="A137" s="480"/>
      <c r="B137" s="481"/>
      <c r="C137" s="495"/>
      <c r="D137" s="483"/>
      <c r="E137" s="483"/>
      <c r="F137" s="484"/>
      <c r="G137" s="470">
        <f t="shared" si="52"/>
        <v>0</v>
      </c>
      <c r="H137" s="471"/>
      <c r="I137" s="471"/>
      <c r="J137" s="471"/>
      <c r="K137" s="471"/>
      <c r="L137" s="471"/>
      <c r="M137" s="471"/>
      <c r="N137" s="471"/>
      <c r="O137" s="471"/>
      <c r="P137" s="471"/>
      <c r="Q137" s="471"/>
      <c r="R137" s="471"/>
      <c r="S137" s="496">
        <f>IFERROR(IF(A137&lt;&gt;"GfB",(SUM(G137:J137,L137,P137)*12+(N137+O137))*(100+$J$12+$J$13)%+((K137+M137+Q137+R137*('B4_Allgemeine Angaben'!$L$53=1))*12),(SUM(G137:J137,L137,P137)*12+(N137+O137))*(100+$J$15+$J$13)%+((K137+M137+Q137+R137*('B4_Allgemeine Angaben'!$L$53=1))*12)),0)</f>
        <v>0</v>
      </c>
      <c r="T137" s="497">
        <f t="shared" si="74"/>
        <v>0</v>
      </c>
      <c r="U137" s="475"/>
      <c r="V137" s="553">
        <f t="shared" si="53"/>
        <v>0</v>
      </c>
      <c r="W137" s="476">
        <f t="shared" si="54"/>
        <v>0</v>
      </c>
      <c r="X137" s="476">
        <f t="shared" si="55"/>
        <v>0</v>
      </c>
      <c r="Y137" s="476">
        <f t="shared" si="56"/>
        <v>0</v>
      </c>
      <c r="Z137" s="554">
        <f t="shared" si="57"/>
        <v>0</v>
      </c>
      <c r="AA137" s="477">
        <f t="shared" si="58"/>
        <v>0</v>
      </c>
      <c r="AB137" s="477">
        <f t="shared" si="59"/>
        <v>0</v>
      </c>
      <c r="AC137" s="477">
        <f t="shared" si="60"/>
        <v>0</v>
      </c>
      <c r="AD137" s="555">
        <f t="shared" si="61"/>
        <v>0</v>
      </c>
      <c r="AE137" s="478">
        <f t="shared" si="62"/>
        <v>0</v>
      </c>
      <c r="AF137" s="478">
        <f t="shared" si="63"/>
        <v>0</v>
      </c>
      <c r="AG137" s="478">
        <f t="shared" si="64"/>
        <v>0</v>
      </c>
      <c r="AH137" s="479">
        <f t="shared" si="65"/>
        <v>0</v>
      </c>
      <c r="AI137" s="479">
        <f t="shared" si="66"/>
        <v>0</v>
      </c>
      <c r="AJ137" s="479">
        <f t="shared" si="67"/>
        <v>0</v>
      </c>
      <c r="AK137" s="413">
        <f t="shared" si="68"/>
        <v>0</v>
      </c>
      <c r="AL137" s="413">
        <f t="shared" si="69"/>
        <v>0</v>
      </c>
      <c r="AM137" s="413">
        <f t="shared" si="70"/>
        <v>0</v>
      </c>
      <c r="AN137" s="1124">
        <f t="shared" si="71"/>
        <v>0</v>
      </c>
      <c r="AO137" s="1138">
        <f t="shared" si="72"/>
        <v>0</v>
      </c>
      <c r="AP137" s="1155">
        <f t="shared" si="73"/>
        <v>0</v>
      </c>
    </row>
    <row r="138" spans="1:48" x14ac:dyDescent="0.2">
      <c r="A138" s="480"/>
      <c r="B138" s="481"/>
      <c r="C138" s="495"/>
      <c r="D138" s="483"/>
      <c r="E138" s="483"/>
      <c r="F138" s="484"/>
      <c r="G138" s="470">
        <f t="shared" si="52"/>
        <v>0</v>
      </c>
      <c r="H138" s="471"/>
      <c r="I138" s="471"/>
      <c r="J138" s="471"/>
      <c r="K138" s="471"/>
      <c r="L138" s="471"/>
      <c r="M138" s="471"/>
      <c r="N138" s="471"/>
      <c r="O138" s="471"/>
      <c r="P138" s="471"/>
      <c r="Q138" s="471"/>
      <c r="R138" s="471"/>
      <c r="S138" s="496">
        <f>IFERROR(IF(A138&lt;&gt;"GfB",(SUM(G138:J138,L138,P138)*12+(N138+O138))*(100+$J$12+$J$13)%+((K138+M138+Q138+R138*('B4_Allgemeine Angaben'!$L$53=1))*12),(SUM(G138:J138,L138,P138)*12+(N138+O138))*(100+$J$15+$J$13)%+((K138+M138+Q138+R138*('B4_Allgemeine Angaben'!$L$53=1))*12)),0)</f>
        <v>0</v>
      </c>
      <c r="T138" s="497">
        <f t="shared" si="74"/>
        <v>0</v>
      </c>
      <c r="U138" s="475"/>
      <c r="V138" s="553">
        <f t="shared" si="53"/>
        <v>0</v>
      </c>
      <c r="W138" s="476">
        <f t="shared" si="54"/>
        <v>0</v>
      </c>
      <c r="X138" s="476">
        <f t="shared" si="55"/>
        <v>0</v>
      </c>
      <c r="Y138" s="476">
        <f t="shared" si="56"/>
        <v>0</v>
      </c>
      <c r="Z138" s="554">
        <f t="shared" si="57"/>
        <v>0</v>
      </c>
      <c r="AA138" s="477">
        <f t="shared" si="58"/>
        <v>0</v>
      </c>
      <c r="AB138" s="477">
        <f t="shared" si="59"/>
        <v>0</v>
      </c>
      <c r="AC138" s="477">
        <f t="shared" si="60"/>
        <v>0</v>
      </c>
      <c r="AD138" s="555">
        <f t="shared" si="61"/>
        <v>0</v>
      </c>
      <c r="AE138" s="478">
        <f t="shared" si="62"/>
        <v>0</v>
      </c>
      <c r="AF138" s="478">
        <f t="shared" si="63"/>
        <v>0</v>
      </c>
      <c r="AG138" s="478">
        <f t="shared" si="64"/>
        <v>0</v>
      </c>
      <c r="AH138" s="479">
        <f t="shared" si="65"/>
        <v>0</v>
      </c>
      <c r="AI138" s="479">
        <f t="shared" si="66"/>
        <v>0</v>
      </c>
      <c r="AJ138" s="479">
        <f t="shared" si="67"/>
        <v>0</v>
      </c>
      <c r="AK138" s="413">
        <f t="shared" si="68"/>
        <v>0</v>
      </c>
      <c r="AL138" s="413">
        <f t="shared" si="69"/>
        <v>0</v>
      </c>
      <c r="AM138" s="413">
        <f t="shared" si="70"/>
        <v>0</v>
      </c>
      <c r="AN138" s="1124">
        <f t="shared" si="71"/>
        <v>0</v>
      </c>
      <c r="AO138" s="1138">
        <f t="shared" si="72"/>
        <v>0</v>
      </c>
      <c r="AP138" s="1155">
        <f t="shared" si="73"/>
        <v>0</v>
      </c>
    </row>
    <row r="139" spans="1:48" x14ac:dyDescent="0.2">
      <c r="A139" s="480"/>
      <c r="B139" s="481"/>
      <c r="C139" s="495"/>
      <c r="D139" s="483"/>
      <c r="E139" s="483"/>
      <c r="F139" s="484"/>
      <c r="G139" s="470">
        <f t="shared" si="52"/>
        <v>0</v>
      </c>
      <c r="H139" s="471"/>
      <c r="I139" s="471"/>
      <c r="J139" s="471"/>
      <c r="K139" s="471"/>
      <c r="L139" s="471"/>
      <c r="M139" s="471"/>
      <c r="N139" s="471"/>
      <c r="O139" s="471"/>
      <c r="P139" s="471"/>
      <c r="Q139" s="471"/>
      <c r="R139" s="471"/>
      <c r="S139" s="496">
        <f>IFERROR(IF(A139&lt;&gt;"GfB",(SUM(G139:J139,L139,P139)*12+(N139+O139))*(100+$J$12+$J$13)%+((K139+M139+Q139+R139*('B4_Allgemeine Angaben'!$L$53=1))*12),(SUM(G139:J139,L139,P139)*12+(N139+O139))*(100+$J$15+$J$13)%+((K139+M139+Q139+R139*('B4_Allgemeine Angaben'!$L$53=1))*12)),0)</f>
        <v>0</v>
      </c>
      <c r="T139" s="497">
        <f t="shared" si="74"/>
        <v>0</v>
      </c>
      <c r="U139" s="475"/>
      <c r="V139" s="553">
        <f t="shared" si="53"/>
        <v>0</v>
      </c>
      <c r="W139" s="476">
        <f t="shared" si="54"/>
        <v>0</v>
      </c>
      <c r="X139" s="476">
        <f t="shared" si="55"/>
        <v>0</v>
      </c>
      <c r="Y139" s="476">
        <f t="shared" si="56"/>
        <v>0</v>
      </c>
      <c r="Z139" s="554">
        <f t="shared" si="57"/>
        <v>0</v>
      </c>
      <c r="AA139" s="477">
        <f t="shared" si="58"/>
        <v>0</v>
      </c>
      <c r="AB139" s="477">
        <f t="shared" si="59"/>
        <v>0</v>
      </c>
      <c r="AC139" s="477">
        <f t="shared" si="60"/>
        <v>0</v>
      </c>
      <c r="AD139" s="555">
        <f t="shared" si="61"/>
        <v>0</v>
      </c>
      <c r="AE139" s="478">
        <f t="shared" si="62"/>
        <v>0</v>
      </c>
      <c r="AF139" s="478">
        <f t="shared" si="63"/>
        <v>0</v>
      </c>
      <c r="AG139" s="478">
        <f t="shared" si="64"/>
        <v>0</v>
      </c>
      <c r="AH139" s="479">
        <f t="shared" si="65"/>
        <v>0</v>
      </c>
      <c r="AI139" s="479">
        <f t="shared" si="66"/>
        <v>0</v>
      </c>
      <c r="AJ139" s="479">
        <f t="shared" si="67"/>
        <v>0</v>
      </c>
      <c r="AK139" s="413">
        <f t="shared" si="68"/>
        <v>0</v>
      </c>
      <c r="AL139" s="413">
        <f t="shared" si="69"/>
        <v>0</v>
      </c>
      <c r="AM139" s="413">
        <f t="shared" si="70"/>
        <v>0</v>
      </c>
      <c r="AN139" s="1124">
        <f t="shared" si="71"/>
        <v>0</v>
      </c>
      <c r="AO139" s="1138">
        <f t="shared" si="72"/>
        <v>0</v>
      </c>
      <c r="AP139" s="1155">
        <f t="shared" si="73"/>
        <v>0</v>
      </c>
    </row>
    <row r="140" spans="1:48" x14ac:dyDescent="0.2">
      <c r="A140" s="480"/>
      <c r="B140" s="481"/>
      <c r="C140" s="495"/>
      <c r="D140" s="483"/>
      <c r="E140" s="483"/>
      <c r="F140" s="484"/>
      <c r="G140" s="470">
        <f t="shared" si="52"/>
        <v>0</v>
      </c>
      <c r="H140" s="471"/>
      <c r="I140" s="471"/>
      <c r="J140" s="471"/>
      <c r="K140" s="471"/>
      <c r="L140" s="471"/>
      <c r="M140" s="471"/>
      <c r="N140" s="471"/>
      <c r="O140" s="471"/>
      <c r="P140" s="471"/>
      <c r="Q140" s="471"/>
      <c r="R140" s="471"/>
      <c r="S140" s="496">
        <f>IFERROR(IF(A140&lt;&gt;"GfB",(SUM(G140:J140,L140,P140)*12+(N140+O140))*(100+$J$12+$J$13)%+((K140+M140+Q140+R140*('B4_Allgemeine Angaben'!$L$53=1))*12),(SUM(G140:J140,L140,P140)*12+(N140+O140))*(100+$J$15+$J$13)%+((K140+M140+Q140+R140*('B4_Allgemeine Angaben'!$L$53=1))*12)),0)</f>
        <v>0</v>
      </c>
      <c r="T140" s="497">
        <f t="shared" si="74"/>
        <v>0</v>
      </c>
      <c r="U140" s="475"/>
      <c r="V140" s="553">
        <f t="shared" si="53"/>
        <v>0</v>
      </c>
      <c r="W140" s="476">
        <f t="shared" si="54"/>
        <v>0</v>
      </c>
      <c r="X140" s="476">
        <f t="shared" si="55"/>
        <v>0</v>
      </c>
      <c r="Y140" s="476">
        <f t="shared" si="56"/>
        <v>0</v>
      </c>
      <c r="Z140" s="554">
        <f t="shared" si="57"/>
        <v>0</v>
      </c>
      <c r="AA140" s="477">
        <f t="shared" si="58"/>
        <v>0</v>
      </c>
      <c r="AB140" s="477">
        <f t="shared" si="59"/>
        <v>0</v>
      </c>
      <c r="AC140" s="477">
        <f t="shared" si="60"/>
        <v>0</v>
      </c>
      <c r="AD140" s="555">
        <f t="shared" si="61"/>
        <v>0</v>
      </c>
      <c r="AE140" s="478">
        <f t="shared" si="62"/>
        <v>0</v>
      </c>
      <c r="AF140" s="478">
        <f t="shared" si="63"/>
        <v>0</v>
      </c>
      <c r="AG140" s="478">
        <f t="shared" si="64"/>
        <v>0</v>
      </c>
      <c r="AH140" s="479">
        <f t="shared" si="65"/>
        <v>0</v>
      </c>
      <c r="AI140" s="479">
        <f t="shared" si="66"/>
        <v>0</v>
      </c>
      <c r="AJ140" s="479">
        <f t="shared" si="67"/>
        <v>0</v>
      </c>
      <c r="AK140" s="413">
        <f t="shared" si="68"/>
        <v>0</v>
      </c>
      <c r="AL140" s="413">
        <f t="shared" si="69"/>
        <v>0</v>
      </c>
      <c r="AM140" s="413">
        <f t="shared" si="70"/>
        <v>0</v>
      </c>
      <c r="AN140" s="1124">
        <f t="shared" si="71"/>
        <v>0</v>
      </c>
      <c r="AO140" s="1138">
        <f t="shared" si="72"/>
        <v>0</v>
      </c>
      <c r="AP140" s="1155">
        <f t="shared" si="73"/>
        <v>0</v>
      </c>
    </row>
    <row r="141" spans="1:48" x14ac:dyDescent="0.2">
      <c r="A141" s="480"/>
      <c r="B141" s="481"/>
      <c r="C141" s="495"/>
      <c r="D141" s="483"/>
      <c r="E141" s="483"/>
      <c r="F141" s="484"/>
      <c r="G141" s="470">
        <f t="shared" si="52"/>
        <v>0</v>
      </c>
      <c r="H141" s="471"/>
      <c r="I141" s="471"/>
      <c r="J141" s="471"/>
      <c r="K141" s="471"/>
      <c r="L141" s="471"/>
      <c r="M141" s="471"/>
      <c r="N141" s="471"/>
      <c r="O141" s="471"/>
      <c r="P141" s="471"/>
      <c r="Q141" s="471"/>
      <c r="R141" s="471"/>
      <c r="S141" s="496">
        <f>IFERROR(IF(A141&lt;&gt;"GfB",(SUM(G141:J141,L141,P141)*12+(N141+O141))*(100+$J$12+$J$13)%+((K141+M141+Q141+R141*('B4_Allgemeine Angaben'!$L$53=1))*12),(SUM(G141:J141,L141,P141)*12+(N141+O141))*(100+$J$15+$J$13)%+((K141+M141+Q141+R141*('B4_Allgemeine Angaben'!$L$53=1))*12)),0)</f>
        <v>0</v>
      </c>
      <c r="T141" s="497">
        <f t="shared" si="74"/>
        <v>0</v>
      </c>
      <c r="U141" s="475"/>
      <c r="V141" s="553">
        <f t="shared" si="53"/>
        <v>0</v>
      </c>
      <c r="W141" s="476">
        <f t="shared" si="54"/>
        <v>0</v>
      </c>
      <c r="X141" s="476">
        <f t="shared" si="55"/>
        <v>0</v>
      </c>
      <c r="Y141" s="476">
        <f t="shared" si="56"/>
        <v>0</v>
      </c>
      <c r="Z141" s="554">
        <f t="shared" si="57"/>
        <v>0</v>
      </c>
      <c r="AA141" s="477">
        <f t="shared" si="58"/>
        <v>0</v>
      </c>
      <c r="AB141" s="477">
        <f t="shared" si="59"/>
        <v>0</v>
      </c>
      <c r="AC141" s="477">
        <f t="shared" si="60"/>
        <v>0</v>
      </c>
      <c r="AD141" s="555">
        <f t="shared" si="61"/>
        <v>0</v>
      </c>
      <c r="AE141" s="478">
        <f t="shared" si="62"/>
        <v>0</v>
      </c>
      <c r="AF141" s="478">
        <f t="shared" si="63"/>
        <v>0</v>
      </c>
      <c r="AG141" s="478">
        <f t="shared" si="64"/>
        <v>0</v>
      </c>
      <c r="AH141" s="479">
        <f t="shared" si="65"/>
        <v>0</v>
      </c>
      <c r="AI141" s="479">
        <f t="shared" si="66"/>
        <v>0</v>
      </c>
      <c r="AJ141" s="479">
        <f t="shared" si="67"/>
        <v>0</v>
      </c>
      <c r="AK141" s="413">
        <f t="shared" si="68"/>
        <v>0</v>
      </c>
      <c r="AL141" s="413">
        <f t="shared" si="69"/>
        <v>0</v>
      </c>
      <c r="AM141" s="413">
        <f t="shared" si="70"/>
        <v>0</v>
      </c>
      <c r="AN141" s="1124">
        <f t="shared" si="71"/>
        <v>0</v>
      </c>
      <c r="AO141" s="1138">
        <f t="shared" si="72"/>
        <v>0</v>
      </c>
      <c r="AP141" s="1155">
        <f t="shared" si="73"/>
        <v>0</v>
      </c>
    </row>
    <row r="142" spans="1:48" x14ac:dyDescent="0.2">
      <c r="A142" s="480"/>
      <c r="B142" s="481"/>
      <c r="C142" s="495"/>
      <c r="D142" s="483"/>
      <c r="E142" s="483"/>
      <c r="F142" s="484"/>
      <c r="G142" s="470">
        <f t="shared" si="52"/>
        <v>0</v>
      </c>
      <c r="H142" s="471"/>
      <c r="I142" s="471"/>
      <c r="J142" s="471"/>
      <c r="K142" s="471"/>
      <c r="L142" s="471"/>
      <c r="M142" s="471"/>
      <c r="N142" s="471"/>
      <c r="O142" s="471"/>
      <c r="P142" s="471"/>
      <c r="Q142" s="471"/>
      <c r="R142" s="471"/>
      <c r="S142" s="496">
        <f>IFERROR(IF(A142&lt;&gt;"GfB",(SUM(G142:J142,L142,P142)*12+(N142+O142))*(100+$J$12+$J$13)%+((K142+M142+Q142+R142*('B4_Allgemeine Angaben'!$L$53=1))*12),(SUM(G142:J142,L142,P142)*12+(N142+O142))*(100+$J$15+$J$13)%+((K142+M142+Q142+R142*('B4_Allgemeine Angaben'!$L$53=1))*12)),0)</f>
        <v>0</v>
      </c>
      <c r="T142" s="497">
        <f t="shared" si="74"/>
        <v>0</v>
      </c>
      <c r="U142" s="475"/>
      <c r="V142" s="553">
        <f t="shared" si="53"/>
        <v>0</v>
      </c>
      <c r="W142" s="476">
        <f t="shared" si="54"/>
        <v>0</v>
      </c>
      <c r="X142" s="476">
        <f t="shared" si="55"/>
        <v>0</v>
      </c>
      <c r="Y142" s="476">
        <f t="shared" si="56"/>
        <v>0</v>
      </c>
      <c r="Z142" s="554">
        <f t="shared" si="57"/>
        <v>0</v>
      </c>
      <c r="AA142" s="477">
        <f t="shared" si="58"/>
        <v>0</v>
      </c>
      <c r="AB142" s="477">
        <f t="shared" si="59"/>
        <v>0</v>
      </c>
      <c r="AC142" s="477">
        <f t="shared" si="60"/>
        <v>0</v>
      </c>
      <c r="AD142" s="555">
        <f t="shared" si="61"/>
        <v>0</v>
      </c>
      <c r="AE142" s="478">
        <f t="shared" si="62"/>
        <v>0</v>
      </c>
      <c r="AF142" s="478">
        <f t="shared" si="63"/>
        <v>0</v>
      </c>
      <c r="AG142" s="478">
        <f t="shared" si="64"/>
        <v>0</v>
      </c>
      <c r="AH142" s="479">
        <f t="shared" si="65"/>
        <v>0</v>
      </c>
      <c r="AI142" s="479">
        <f t="shared" si="66"/>
        <v>0</v>
      </c>
      <c r="AJ142" s="479">
        <f t="shared" si="67"/>
        <v>0</v>
      </c>
      <c r="AK142" s="413">
        <f t="shared" si="68"/>
        <v>0</v>
      </c>
      <c r="AL142" s="413">
        <f t="shared" si="69"/>
        <v>0</v>
      </c>
      <c r="AM142" s="413">
        <f t="shared" si="70"/>
        <v>0</v>
      </c>
      <c r="AN142" s="1124">
        <f t="shared" si="71"/>
        <v>0</v>
      </c>
      <c r="AO142" s="1138">
        <f t="shared" si="72"/>
        <v>0</v>
      </c>
      <c r="AP142" s="1155">
        <f t="shared" si="73"/>
        <v>0</v>
      </c>
    </row>
    <row r="143" spans="1:48" x14ac:dyDescent="0.2">
      <c r="A143" s="480"/>
      <c r="B143" s="481"/>
      <c r="C143" s="495"/>
      <c r="D143" s="483"/>
      <c r="E143" s="483"/>
      <c r="F143" s="484"/>
      <c r="G143" s="470">
        <f t="shared" si="52"/>
        <v>0</v>
      </c>
      <c r="H143" s="471"/>
      <c r="I143" s="471"/>
      <c r="J143" s="471"/>
      <c r="K143" s="471"/>
      <c r="L143" s="471"/>
      <c r="M143" s="471"/>
      <c r="N143" s="471"/>
      <c r="O143" s="471"/>
      <c r="P143" s="471"/>
      <c r="Q143" s="471"/>
      <c r="R143" s="471"/>
      <c r="S143" s="496">
        <f>IFERROR(IF(A143&lt;&gt;"GfB",(SUM(G143:J143,L143,P143)*12+(N143+O143))*(100+$J$12+$J$13)%+((K143+M143+Q143+R143*('B4_Allgemeine Angaben'!$L$53=1))*12),(SUM(G143:J143,L143,P143)*12+(N143+O143))*(100+$J$15+$J$13)%+((K143+M143+Q143+R143*('B4_Allgemeine Angaben'!$L$53=1))*12)),0)</f>
        <v>0</v>
      </c>
      <c r="T143" s="497">
        <f t="shared" si="74"/>
        <v>0</v>
      </c>
      <c r="U143" s="475"/>
      <c r="V143" s="553">
        <f t="shared" si="53"/>
        <v>0</v>
      </c>
      <c r="W143" s="476">
        <f t="shared" si="54"/>
        <v>0</v>
      </c>
      <c r="X143" s="476">
        <f t="shared" si="55"/>
        <v>0</v>
      </c>
      <c r="Y143" s="476">
        <f t="shared" si="56"/>
        <v>0</v>
      </c>
      <c r="Z143" s="554">
        <f t="shared" si="57"/>
        <v>0</v>
      </c>
      <c r="AA143" s="477">
        <f t="shared" si="58"/>
        <v>0</v>
      </c>
      <c r="AB143" s="477">
        <f t="shared" si="59"/>
        <v>0</v>
      </c>
      <c r="AC143" s="477">
        <f t="shared" si="60"/>
        <v>0</v>
      </c>
      <c r="AD143" s="555">
        <f t="shared" si="61"/>
        <v>0</v>
      </c>
      <c r="AE143" s="478">
        <f t="shared" si="62"/>
        <v>0</v>
      </c>
      <c r="AF143" s="478">
        <f t="shared" si="63"/>
        <v>0</v>
      </c>
      <c r="AG143" s="478">
        <f t="shared" si="64"/>
        <v>0</v>
      </c>
      <c r="AH143" s="479">
        <f t="shared" si="65"/>
        <v>0</v>
      </c>
      <c r="AI143" s="479">
        <f t="shared" si="66"/>
        <v>0</v>
      </c>
      <c r="AJ143" s="479">
        <f t="shared" si="67"/>
        <v>0</v>
      </c>
      <c r="AK143" s="413">
        <f t="shared" si="68"/>
        <v>0</v>
      </c>
      <c r="AL143" s="413">
        <f t="shared" si="69"/>
        <v>0</v>
      </c>
      <c r="AM143" s="413">
        <f t="shared" si="70"/>
        <v>0</v>
      </c>
      <c r="AN143" s="1124">
        <f t="shared" si="71"/>
        <v>0</v>
      </c>
      <c r="AO143" s="1138">
        <f t="shared" si="72"/>
        <v>0</v>
      </c>
      <c r="AP143" s="1155">
        <f t="shared" si="73"/>
        <v>0</v>
      </c>
    </row>
    <row r="144" spans="1:48" x14ac:dyDescent="0.2">
      <c r="A144" s="480"/>
      <c r="B144" s="481"/>
      <c r="C144" s="495"/>
      <c r="D144" s="483"/>
      <c r="E144" s="483"/>
      <c r="F144" s="484"/>
      <c r="G144" s="470">
        <f t="shared" si="52"/>
        <v>0</v>
      </c>
      <c r="H144" s="471"/>
      <c r="I144" s="471"/>
      <c r="J144" s="471"/>
      <c r="K144" s="471"/>
      <c r="L144" s="471"/>
      <c r="M144" s="471"/>
      <c r="N144" s="471"/>
      <c r="O144" s="471"/>
      <c r="P144" s="471"/>
      <c r="Q144" s="471"/>
      <c r="R144" s="471"/>
      <c r="S144" s="496">
        <f>IFERROR(IF(A144&lt;&gt;"GfB",(SUM(G144:J144,L144,P144)*12+(N144+O144))*(100+$J$12+$J$13)%+((K144+M144+Q144+R144*('B4_Allgemeine Angaben'!$L$53=1))*12),(SUM(G144:J144,L144,P144)*12+(N144+O144))*(100+$J$15+$J$13)%+((K144+M144+Q144+R144*('B4_Allgemeine Angaben'!$L$53=1))*12)),0)</f>
        <v>0</v>
      </c>
      <c r="T144" s="497">
        <f t="shared" si="74"/>
        <v>0</v>
      </c>
      <c r="U144" s="475"/>
      <c r="V144" s="553">
        <f t="shared" si="53"/>
        <v>0</v>
      </c>
      <c r="W144" s="476">
        <f t="shared" si="54"/>
        <v>0</v>
      </c>
      <c r="X144" s="476">
        <f t="shared" si="55"/>
        <v>0</v>
      </c>
      <c r="Y144" s="476">
        <f t="shared" si="56"/>
        <v>0</v>
      </c>
      <c r="Z144" s="554">
        <f t="shared" si="57"/>
        <v>0</v>
      </c>
      <c r="AA144" s="477">
        <f t="shared" si="58"/>
        <v>0</v>
      </c>
      <c r="AB144" s="477">
        <f t="shared" si="59"/>
        <v>0</v>
      </c>
      <c r="AC144" s="477">
        <f t="shared" si="60"/>
        <v>0</v>
      </c>
      <c r="AD144" s="555">
        <f t="shared" si="61"/>
        <v>0</v>
      </c>
      <c r="AE144" s="478">
        <f t="shared" si="62"/>
        <v>0</v>
      </c>
      <c r="AF144" s="478">
        <f t="shared" si="63"/>
        <v>0</v>
      </c>
      <c r="AG144" s="478">
        <f t="shared" si="64"/>
        <v>0</v>
      </c>
      <c r="AH144" s="479">
        <f t="shared" si="65"/>
        <v>0</v>
      </c>
      <c r="AI144" s="479">
        <f t="shared" si="66"/>
        <v>0</v>
      </c>
      <c r="AJ144" s="479">
        <f t="shared" si="67"/>
        <v>0</v>
      </c>
      <c r="AK144" s="413">
        <f t="shared" si="68"/>
        <v>0</v>
      </c>
      <c r="AL144" s="413">
        <f t="shared" si="69"/>
        <v>0</v>
      </c>
      <c r="AM144" s="413">
        <f t="shared" si="70"/>
        <v>0</v>
      </c>
      <c r="AN144" s="1124">
        <f t="shared" si="71"/>
        <v>0</v>
      </c>
      <c r="AO144" s="1138">
        <f t="shared" si="72"/>
        <v>0</v>
      </c>
      <c r="AP144" s="1155">
        <f t="shared" si="73"/>
        <v>0</v>
      </c>
      <c r="AV144" s="620"/>
    </row>
    <row r="145" spans="1:48" x14ac:dyDescent="0.2">
      <c r="A145" s="480"/>
      <c r="B145" s="481"/>
      <c r="C145" s="495"/>
      <c r="D145" s="483"/>
      <c r="E145" s="483"/>
      <c r="F145" s="484"/>
      <c r="G145" s="470">
        <f t="shared" si="52"/>
        <v>0</v>
      </c>
      <c r="H145" s="471"/>
      <c r="I145" s="471"/>
      <c r="J145" s="471"/>
      <c r="K145" s="471"/>
      <c r="L145" s="471"/>
      <c r="M145" s="471"/>
      <c r="N145" s="471"/>
      <c r="O145" s="471"/>
      <c r="P145" s="471"/>
      <c r="Q145" s="471"/>
      <c r="R145" s="471"/>
      <c r="S145" s="496">
        <f>IFERROR(IF(A145&lt;&gt;"GfB",(SUM(G145:J145,L145,P145)*12+(N145+O145))*(100+$J$12+$J$13)%+((K145+M145+Q145+R145*('B4_Allgemeine Angaben'!$L$53=1))*12),(SUM(G145:J145,L145,P145)*12+(N145+O145))*(100+$J$15+$J$13)%+((K145+M145+Q145+R145*('B4_Allgemeine Angaben'!$L$53=1))*12)),0)</f>
        <v>0</v>
      </c>
      <c r="T145" s="497">
        <f t="shared" si="74"/>
        <v>0</v>
      </c>
      <c r="U145" s="475"/>
      <c r="V145" s="553">
        <f t="shared" si="53"/>
        <v>0</v>
      </c>
      <c r="W145" s="476">
        <f t="shared" si="54"/>
        <v>0</v>
      </c>
      <c r="X145" s="476">
        <f t="shared" si="55"/>
        <v>0</v>
      </c>
      <c r="Y145" s="476">
        <f t="shared" si="56"/>
        <v>0</v>
      </c>
      <c r="Z145" s="554">
        <f t="shared" si="57"/>
        <v>0</v>
      </c>
      <c r="AA145" s="477">
        <f t="shared" si="58"/>
        <v>0</v>
      </c>
      <c r="AB145" s="477">
        <f t="shared" si="59"/>
        <v>0</v>
      </c>
      <c r="AC145" s="477">
        <f t="shared" si="60"/>
        <v>0</v>
      </c>
      <c r="AD145" s="555">
        <f t="shared" si="61"/>
        <v>0</v>
      </c>
      <c r="AE145" s="478">
        <f t="shared" si="62"/>
        <v>0</v>
      </c>
      <c r="AF145" s="478">
        <f t="shared" si="63"/>
        <v>0</v>
      </c>
      <c r="AG145" s="478">
        <f t="shared" si="64"/>
        <v>0</v>
      </c>
      <c r="AH145" s="479">
        <f t="shared" si="65"/>
        <v>0</v>
      </c>
      <c r="AI145" s="479">
        <f t="shared" si="66"/>
        <v>0</v>
      </c>
      <c r="AJ145" s="479">
        <f t="shared" si="67"/>
        <v>0</v>
      </c>
      <c r="AK145" s="413">
        <f t="shared" si="68"/>
        <v>0</v>
      </c>
      <c r="AL145" s="413">
        <f t="shared" si="69"/>
        <v>0</v>
      </c>
      <c r="AM145" s="413">
        <f t="shared" si="70"/>
        <v>0</v>
      </c>
      <c r="AN145" s="1124">
        <f t="shared" si="71"/>
        <v>0</v>
      </c>
      <c r="AO145" s="1138">
        <f t="shared" si="72"/>
        <v>0</v>
      </c>
      <c r="AP145" s="1155">
        <f t="shared" si="73"/>
        <v>0</v>
      </c>
      <c r="AV145" s="620"/>
    </row>
    <row r="146" spans="1:48" x14ac:dyDescent="0.2">
      <c r="A146" s="480"/>
      <c r="B146" s="481"/>
      <c r="C146" s="495"/>
      <c r="D146" s="483"/>
      <c r="E146" s="483"/>
      <c r="F146" s="484"/>
      <c r="G146" s="470">
        <f t="shared" si="52"/>
        <v>0</v>
      </c>
      <c r="H146" s="471"/>
      <c r="I146" s="471"/>
      <c r="J146" s="471"/>
      <c r="K146" s="471"/>
      <c r="L146" s="471"/>
      <c r="M146" s="471"/>
      <c r="N146" s="471"/>
      <c r="O146" s="471"/>
      <c r="P146" s="471"/>
      <c r="Q146" s="471"/>
      <c r="R146" s="471"/>
      <c r="S146" s="496">
        <f>IFERROR(IF(A146&lt;&gt;"GfB",(SUM(G146:J146,L146,P146)*12+(N146+O146))*(100+$J$12+$J$13)%+((K146+M146+Q146+R146*('B4_Allgemeine Angaben'!$L$53=1))*12),(SUM(G146:J146,L146,P146)*12+(N146+O146))*(100+$J$15+$J$13)%+((K146+M146+Q146+R146*('B4_Allgemeine Angaben'!$L$53=1))*12)),0)</f>
        <v>0</v>
      </c>
      <c r="T146" s="497">
        <f t="shared" si="74"/>
        <v>0</v>
      </c>
      <c r="U146" s="475"/>
      <c r="V146" s="553">
        <f t="shared" si="53"/>
        <v>0</v>
      </c>
      <c r="W146" s="476">
        <f t="shared" si="54"/>
        <v>0</v>
      </c>
      <c r="X146" s="476">
        <f t="shared" si="55"/>
        <v>0</v>
      </c>
      <c r="Y146" s="476">
        <f t="shared" si="56"/>
        <v>0</v>
      </c>
      <c r="Z146" s="554">
        <f t="shared" si="57"/>
        <v>0</v>
      </c>
      <c r="AA146" s="477">
        <f t="shared" si="58"/>
        <v>0</v>
      </c>
      <c r="AB146" s="477">
        <f t="shared" si="59"/>
        <v>0</v>
      </c>
      <c r="AC146" s="477">
        <f t="shared" si="60"/>
        <v>0</v>
      </c>
      <c r="AD146" s="555">
        <f t="shared" si="61"/>
        <v>0</v>
      </c>
      <c r="AE146" s="478">
        <f t="shared" si="62"/>
        <v>0</v>
      </c>
      <c r="AF146" s="478">
        <f t="shared" si="63"/>
        <v>0</v>
      </c>
      <c r="AG146" s="478">
        <f t="shared" si="64"/>
        <v>0</v>
      </c>
      <c r="AH146" s="479">
        <f t="shared" si="65"/>
        <v>0</v>
      </c>
      <c r="AI146" s="479">
        <f t="shared" si="66"/>
        <v>0</v>
      </c>
      <c r="AJ146" s="479">
        <f t="shared" si="67"/>
        <v>0</v>
      </c>
      <c r="AK146" s="413">
        <f t="shared" si="68"/>
        <v>0</v>
      </c>
      <c r="AL146" s="413">
        <f t="shared" si="69"/>
        <v>0</v>
      </c>
      <c r="AM146" s="413">
        <f t="shared" si="70"/>
        <v>0</v>
      </c>
      <c r="AN146" s="1124">
        <f t="shared" si="71"/>
        <v>0</v>
      </c>
      <c r="AO146" s="1138">
        <f t="shared" si="72"/>
        <v>0</v>
      </c>
      <c r="AP146" s="1155">
        <f t="shared" si="73"/>
        <v>0</v>
      </c>
      <c r="AV146" s="620"/>
    </row>
    <row r="147" spans="1:48" x14ac:dyDescent="0.2">
      <c r="A147" s="480"/>
      <c r="B147" s="481"/>
      <c r="C147" s="495"/>
      <c r="D147" s="483"/>
      <c r="E147" s="483"/>
      <c r="F147" s="484"/>
      <c r="G147" s="470">
        <f t="shared" si="52"/>
        <v>0</v>
      </c>
      <c r="H147" s="471"/>
      <c r="I147" s="471"/>
      <c r="J147" s="471"/>
      <c r="K147" s="471"/>
      <c r="L147" s="471"/>
      <c r="M147" s="471"/>
      <c r="N147" s="471"/>
      <c r="O147" s="471"/>
      <c r="P147" s="471"/>
      <c r="Q147" s="471"/>
      <c r="R147" s="471"/>
      <c r="S147" s="496">
        <f>IFERROR(IF(A147&lt;&gt;"GfB",(SUM(G147:J147,L147,P147)*12+(N147+O147))*(100+$J$12+$J$13)%+((K147+M147+Q147+R147*('B4_Allgemeine Angaben'!$L$53=1))*12),(SUM(G147:J147,L147,P147)*12+(N147+O147))*(100+$J$15+$J$13)%+((K147+M147+Q147+R147*('B4_Allgemeine Angaben'!$L$53=1))*12)),0)</f>
        <v>0</v>
      </c>
      <c r="T147" s="497">
        <f t="shared" si="74"/>
        <v>0</v>
      </c>
      <c r="U147" s="475"/>
      <c r="V147" s="553">
        <f t="shared" si="53"/>
        <v>0</v>
      </c>
      <c r="W147" s="476">
        <f t="shared" si="54"/>
        <v>0</v>
      </c>
      <c r="X147" s="476">
        <f t="shared" si="55"/>
        <v>0</v>
      </c>
      <c r="Y147" s="476">
        <f t="shared" si="56"/>
        <v>0</v>
      </c>
      <c r="Z147" s="554">
        <f t="shared" si="57"/>
        <v>0</v>
      </c>
      <c r="AA147" s="477">
        <f t="shared" si="58"/>
        <v>0</v>
      </c>
      <c r="AB147" s="477">
        <f t="shared" si="59"/>
        <v>0</v>
      </c>
      <c r="AC147" s="477">
        <f t="shared" si="60"/>
        <v>0</v>
      </c>
      <c r="AD147" s="555">
        <f t="shared" si="61"/>
        <v>0</v>
      </c>
      <c r="AE147" s="478">
        <f t="shared" si="62"/>
        <v>0</v>
      </c>
      <c r="AF147" s="478">
        <f t="shared" si="63"/>
        <v>0</v>
      </c>
      <c r="AG147" s="478">
        <f t="shared" si="64"/>
        <v>0</v>
      </c>
      <c r="AH147" s="479">
        <f t="shared" si="65"/>
        <v>0</v>
      </c>
      <c r="AI147" s="479">
        <f t="shared" si="66"/>
        <v>0</v>
      </c>
      <c r="AJ147" s="479">
        <f t="shared" si="67"/>
        <v>0</v>
      </c>
      <c r="AK147" s="413">
        <f t="shared" si="68"/>
        <v>0</v>
      </c>
      <c r="AL147" s="413">
        <f t="shared" si="69"/>
        <v>0</v>
      </c>
      <c r="AM147" s="413">
        <f t="shared" si="70"/>
        <v>0</v>
      </c>
      <c r="AN147" s="1124">
        <f t="shared" si="71"/>
        <v>0</v>
      </c>
      <c r="AO147" s="1138">
        <f t="shared" si="72"/>
        <v>0</v>
      </c>
      <c r="AP147" s="1155">
        <f t="shared" si="73"/>
        <v>0</v>
      </c>
      <c r="AV147" s="620"/>
    </row>
    <row r="148" spans="1:48" x14ac:dyDescent="0.2">
      <c r="A148" s="480"/>
      <c r="B148" s="481"/>
      <c r="C148" s="495"/>
      <c r="D148" s="483"/>
      <c r="E148" s="483"/>
      <c r="F148" s="484"/>
      <c r="G148" s="470">
        <f t="shared" si="52"/>
        <v>0</v>
      </c>
      <c r="H148" s="471"/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96">
        <f>IFERROR(IF(A148&lt;&gt;"GfB",(SUM(G148:J148,L148,P148)*12+(N148+O148))*(100+$J$12+$J$13)%+((K148+M148+Q148+R148*('B4_Allgemeine Angaben'!$L$53=1))*12),(SUM(G148:J148,L148,P148)*12+(N148+O148))*(100+$J$15+$J$13)%+((K148+M148+Q148+R148*('B4_Allgemeine Angaben'!$L$53=1))*12)),0)</f>
        <v>0</v>
      </c>
      <c r="T148" s="497">
        <f t="shared" si="74"/>
        <v>0</v>
      </c>
      <c r="U148" s="475"/>
      <c r="V148" s="553">
        <f t="shared" si="53"/>
        <v>0</v>
      </c>
      <c r="W148" s="476">
        <f t="shared" si="54"/>
        <v>0</v>
      </c>
      <c r="X148" s="476">
        <f t="shared" si="55"/>
        <v>0</v>
      </c>
      <c r="Y148" s="476">
        <f t="shared" si="56"/>
        <v>0</v>
      </c>
      <c r="Z148" s="554">
        <f t="shared" si="57"/>
        <v>0</v>
      </c>
      <c r="AA148" s="477">
        <f t="shared" si="58"/>
        <v>0</v>
      </c>
      <c r="AB148" s="477">
        <f t="shared" si="59"/>
        <v>0</v>
      </c>
      <c r="AC148" s="477">
        <f t="shared" si="60"/>
        <v>0</v>
      </c>
      <c r="AD148" s="555">
        <f t="shared" si="61"/>
        <v>0</v>
      </c>
      <c r="AE148" s="478">
        <f t="shared" si="62"/>
        <v>0</v>
      </c>
      <c r="AF148" s="478">
        <f t="shared" si="63"/>
        <v>0</v>
      </c>
      <c r="AG148" s="478">
        <f t="shared" si="64"/>
        <v>0</v>
      </c>
      <c r="AH148" s="479">
        <f t="shared" si="65"/>
        <v>0</v>
      </c>
      <c r="AI148" s="479">
        <f t="shared" si="66"/>
        <v>0</v>
      </c>
      <c r="AJ148" s="479">
        <f t="shared" si="67"/>
        <v>0</v>
      </c>
      <c r="AK148" s="413">
        <f t="shared" si="68"/>
        <v>0</v>
      </c>
      <c r="AL148" s="413">
        <f t="shared" si="69"/>
        <v>0</v>
      </c>
      <c r="AM148" s="413">
        <f t="shared" si="70"/>
        <v>0</v>
      </c>
      <c r="AN148" s="1124">
        <f t="shared" si="71"/>
        <v>0</v>
      </c>
      <c r="AO148" s="1138">
        <f t="shared" si="72"/>
        <v>0</v>
      </c>
      <c r="AP148" s="1155">
        <f t="shared" si="73"/>
        <v>0</v>
      </c>
      <c r="AV148" s="620"/>
    </row>
    <row r="149" spans="1:48" x14ac:dyDescent="0.2">
      <c r="A149" s="480"/>
      <c r="B149" s="481"/>
      <c r="C149" s="495"/>
      <c r="D149" s="483"/>
      <c r="E149" s="483"/>
      <c r="F149" s="484"/>
      <c r="G149" s="470">
        <f t="shared" si="52"/>
        <v>0</v>
      </c>
      <c r="H149" s="471"/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96">
        <f>IFERROR(IF(A149&lt;&gt;"GfB",(SUM(G149:J149,L149,P149)*12+(N149+O149))*(100+$J$12+$J$13)%+((K149+M149+Q149+R149*('B4_Allgemeine Angaben'!$L$53=1))*12),(SUM(G149:J149,L149,P149)*12+(N149+O149))*(100+$J$15+$J$13)%+((K149+M149+Q149+R149*('B4_Allgemeine Angaben'!$L$53=1))*12)),0)</f>
        <v>0</v>
      </c>
      <c r="T149" s="497">
        <f t="shared" si="74"/>
        <v>0</v>
      </c>
      <c r="U149" s="475"/>
      <c r="V149" s="553">
        <f t="shared" si="53"/>
        <v>0</v>
      </c>
      <c r="W149" s="476">
        <f t="shared" si="54"/>
        <v>0</v>
      </c>
      <c r="X149" s="476">
        <f t="shared" si="55"/>
        <v>0</v>
      </c>
      <c r="Y149" s="476">
        <f t="shared" si="56"/>
        <v>0</v>
      </c>
      <c r="Z149" s="554">
        <f t="shared" si="57"/>
        <v>0</v>
      </c>
      <c r="AA149" s="477">
        <f t="shared" si="58"/>
        <v>0</v>
      </c>
      <c r="AB149" s="477">
        <f t="shared" si="59"/>
        <v>0</v>
      </c>
      <c r="AC149" s="477">
        <f t="shared" si="60"/>
        <v>0</v>
      </c>
      <c r="AD149" s="555">
        <f t="shared" si="61"/>
        <v>0</v>
      </c>
      <c r="AE149" s="478">
        <f t="shared" si="62"/>
        <v>0</v>
      </c>
      <c r="AF149" s="478">
        <f t="shared" si="63"/>
        <v>0</v>
      </c>
      <c r="AG149" s="478">
        <f t="shared" si="64"/>
        <v>0</v>
      </c>
      <c r="AH149" s="479">
        <f t="shared" si="65"/>
        <v>0</v>
      </c>
      <c r="AI149" s="479">
        <f t="shared" si="66"/>
        <v>0</v>
      </c>
      <c r="AJ149" s="479">
        <f t="shared" si="67"/>
        <v>0</v>
      </c>
      <c r="AK149" s="413">
        <f t="shared" si="68"/>
        <v>0</v>
      </c>
      <c r="AL149" s="413">
        <f t="shared" si="69"/>
        <v>0</v>
      </c>
      <c r="AM149" s="413">
        <f t="shared" si="70"/>
        <v>0</v>
      </c>
      <c r="AN149" s="1124">
        <f t="shared" si="71"/>
        <v>0</v>
      </c>
      <c r="AO149" s="1138">
        <f t="shared" si="72"/>
        <v>0</v>
      </c>
      <c r="AP149" s="1155">
        <f t="shared" si="73"/>
        <v>0</v>
      </c>
      <c r="AV149" s="620"/>
    </row>
    <row r="150" spans="1:48" x14ac:dyDescent="0.2">
      <c r="A150" s="480"/>
      <c r="B150" s="481"/>
      <c r="C150" s="495"/>
      <c r="D150" s="483"/>
      <c r="E150" s="483"/>
      <c r="F150" s="484"/>
      <c r="G150" s="470">
        <f t="shared" si="52"/>
        <v>0</v>
      </c>
      <c r="H150" s="471"/>
      <c r="I150" s="471"/>
      <c r="J150" s="471"/>
      <c r="K150" s="471"/>
      <c r="L150" s="471"/>
      <c r="M150" s="471"/>
      <c r="N150" s="471"/>
      <c r="O150" s="471"/>
      <c r="P150" s="471"/>
      <c r="Q150" s="471"/>
      <c r="R150" s="471"/>
      <c r="S150" s="496">
        <f>IFERROR(IF(A150&lt;&gt;"GfB",(SUM(G150:J150,L150,P150)*12+(N150+O150))*(100+$J$12+$J$13)%+((K150+M150+Q150+R150*('B4_Allgemeine Angaben'!$L$53=1))*12),(SUM(G150:J150,L150,P150)*12+(N150+O150))*(100+$J$15+$J$13)%+((K150+M150+Q150+R150*('B4_Allgemeine Angaben'!$L$53=1))*12)),0)</f>
        <v>0</v>
      </c>
      <c r="T150" s="497">
        <f t="shared" si="74"/>
        <v>0</v>
      </c>
      <c r="U150" s="475"/>
      <c r="V150" s="553">
        <f t="shared" si="53"/>
        <v>0</v>
      </c>
      <c r="W150" s="476">
        <f t="shared" si="54"/>
        <v>0</v>
      </c>
      <c r="X150" s="476">
        <f t="shared" si="55"/>
        <v>0</v>
      </c>
      <c r="Y150" s="476">
        <f t="shared" si="56"/>
        <v>0</v>
      </c>
      <c r="Z150" s="554">
        <f t="shared" si="57"/>
        <v>0</v>
      </c>
      <c r="AA150" s="477">
        <f t="shared" si="58"/>
        <v>0</v>
      </c>
      <c r="AB150" s="477">
        <f t="shared" si="59"/>
        <v>0</v>
      </c>
      <c r="AC150" s="477">
        <f t="shared" si="60"/>
        <v>0</v>
      </c>
      <c r="AD150" s="555">
        <f t="shared" si="61"/>
        <v>0</v>
      </c>
      <c r="AE150" s="478">
        <f t="shared" si="62"/>
        <v>0</v>
      </c>
      <c r="AF150" s="478">
        <f t="shared" si="63"/>
        <v>0</v>
      </c>
      <c r="AG150" s="478">
        <f t="shared" si="64"/>
        <v>0</v>
      </c>
      <c r="AH150" s="479">
        <f t="shared" si="65"/>
        <v>0</v>
      </c>
      <c r="AI150" s="479">
        <f t="shared" si="66"/>
        <v>0</v>
      </c>
      <c r="AJ150" s="479">
        <f t="shared" si="67"/>
        <v>0</v>
      </c>
      <c r="AK150" s="413">
        <f t="shared" si="68"/>
        <v>0</v>
      </c>
      <c r="AL150" s="413">
        <f t="shared" si="69"/>
        <v>0</v>
      </c>
      <c r="AM150" s="413">
        <f t="shared" si="70"/>
        <v>0</v>
      </c>
      <c r="AN150" s="1124">
        <f t="shared" si="71"/>
        <v>0</v>
      </c>
      <c r="AO150" s="1138">
        <f t="shared" si="72"/>
        <v>0</v>
      </c>
      <c r="AP150" s="1155">
        <f t="shared" si="73"/>
        <v>0</v>
      </c>
      <c r="AV150" s="620"/>
    </row>
    <row r="151" spans="1:48" x14ac:dyDescent="0.2">
      <c r="A151" s="480"/>
      <c r="B151" s="481"/>
      <c r="C151" s="495"/>
      <c r="D151" s="483"/>
      <c r="E151" s="483"/>
      <c r="F151" s="484"/>
      <c r="G151" s="470">
        <f t="shared" si="52"/>
        <v>0</v>
      </c>
      <c r="H151" s="471"/>
      <c r="I151" s="471"/>
      <c r="J151" s="471"/>
      <c r="K151" s="471"/>
      <c r="L151" s="471"/>
      <c r="M151" s="471"/>
      <c r="N151" s="471"/>
      <c r="O151" s="471"/>
      <c r="P151" s="471"/>
      <c r="Q151" s="471"/>
      <c r="R151" s="471"/>
      <c r="S151" s="496">
        <f>IFERROR(IF(A151&lt;&gt;"GfB",(SUM(G151:J151,L151,P151)*12+(N151+O151))*(100+$J$12+$J$13)%+((K151+M151+Q151+R151*('B4_Allgemeine Angaben'!$L$53=1))*12),(SUM(G151:J151,L151,P151)*12+(N151+O151))*(100+$J$15+$J$13)%+((K151+M151+Q151+R151*('B4_Allgemeine Angaben'!$L$53=1))*12)),0)</f>
        <v>0</v>
      </c>
      <c r="T151" s="497">
        <f t="shared" si="74"/>
        <v>0</v>
      </c>
      <c r="U151" s="475"/>
      <c r="V151" s="553">
        <f t="shared" si="53"/>
        <v>0</v>
      </c>
      <c r="W151" s="476">
        <f t="shared" si="54"/>
        <v>0</v>
      </c>
      <c r="X151" s="476">
        <f t="shared" si="55"/>
        <v>0</v>
      </c>
      <c r="Y151" s="476">
        <f t="shared" si="56"/>
        <v>0</v>
      </c>
      <c r="Z151" s="554">
        <f t="shared" si="57"/>
        <v>0</v>
      </c>
      <c r="AA151" s="477">
        <f t="shared" si="58"/>
        <v>0</v>
      </c>
      <c r="AB151" s="477">
        <f t="shared" si="59"/>
        <v>0</v>
      </c>
      <c r="AC151" s="477">
        <f t="shared" si="60"/>
        <v>0</v>
      </c>
      <c r="AD151" s="555">
        <f t="shared" si="61"/>
        <v>0</v>
      </c>
      <c r="AE151" s="478">
        <f t="shared" si="62"/>
        <v>0</v>
      </c>
      <c r="AF151" s="478">
        <f t="shared" si="63"/>
        <v>0</v>
      </c>
      <c r="AG151" s="478">
        <f t="shared" si="64"/>
        <v>0</v>
      </c>
      <c r="AH151" s="479">
        <f t="shared" si="65"/>
        <v>0</v>
      </c>
      <c r="AI151" s="479">
        <f t="shared" si="66"/>
        <v>0</v>
      </c>
      <c r="AJ151" s="479">
        <f t="shared" si="67"/>
        <v>0</v>
      </c>
      <c r="AK151" s="413">
        <f t="shared" si="68"/>
        <v>0</v>
      </c>
      <c r="AL151" s="413">
        <f t="shared" si="69"/>
        <v>0</v>
      </c>
      <c r="AM151" s="413">
        <f t="shared" si="70"/>
        <v>0</v>
      </c>
      <c r="AN151" s="1124">
        <f t="shared" si="71"/>
        <v>0</v>
      </c>
      <c r="AO151" s="1138">
        <f t="shared" si="72"/>
        <v>0</v>
      </c>
      <c r="AP151" s="1155">
        <f t="shared" si="73"/>
        <v>0</v>
      </c>
      <c r="AV151" s="620"/>
    </row>
    <row r="152" spans="1:48" x14ac:dyDescent="0.2">
      <c r="A152" s="480"/>
      <c r="B152" s="481"/>
      <c r="C152" s="495"/>
      <c r="D152" s="483"/>
      <c r="E152" s="483"/>
      <c r="F152" s="484"/>
      <c r="G152" s="470">
        <f t="shared" si="52"/>
        <v>0</v>
      </c>
      <c r="H152" s="471"/>
      <c r="I152" s="471"/>
      <c r="J152" s="471"/>
      <c r="K152" s="471"/>
      <c r="L152" s="471"/>
      <c r="M152" s="471"/>
      <c r="N152" s="471"/>
      <c r="O152" s="471"/>
      <c r="P152" s="471"/>
      <c r="Q152" s="471"/>
      <c r="R152" s="471"/>
      <c r="S152" s="496">
        <f>IFERROR(IF(A152&lt;&gt;"GfB",(SUM(G152:J152,L152,P152)*12+(N152+O152))*(100+$J$12+$J$13)%+((K152+M152+Q152+R152*('B4_Allgemeine Angaben'!$L$53=1))*12),(SUM(G152:J152,L152,P152)*12+(N152+O152))*(100+$J$15+$J$13)%+((K152+M152+Q152+R152*('B4_Allgemeine Angaben'!$L$53=1))*12)),0)</f>
        <v>0</v>
      </c>
      <c r="T152" s="497">
        <f t="shared" si="74"/>
        <v>0</v>
      </c>
      <c r="U152" s="475"/>
      <c r="V152" s="553">
        <f t="shared" si="53"/>
        <v>0</v>
      </c>
      <c r="W152" s="476">
        <f t="shared" si="54"/>
        <v>0</v>
      </c>
      <c r="X152" s="476">
        <f t="shared" si="55"/>
        <v>0</v>
      </c>
      <c r="Y152" s="476">
        <f t="shared" si="56"/>
        <v>0</v>
      </c>
      <c r="Z152" s="554">
        <f t="shared" si="57"/>
        <v>0</v>
      </c>
      <c r="AA152" s="477">
        <f t="shared" si="58"/>
        <v>0</v>
      </c>
      <c r="AB152" s="477">
        <f t="shared" si="59"/>
        <v>0</v>
      </c>
      <c r="AC152" s="477">
        <f t="shared" si="60"/>
        <v>0</v>
      </c>
      <c r="AD152" s="555">
        <f t="shared" si="61"/>
        <v>0</v>
      </c>
      <c r="AE152" s="478">
        <f t="shared" si="62"/>
        <v>0</v>
      </c>
      <c r="AF152" s="478">
        <f t="shared" si="63"/>
        <v>0</v>
      </c>
      <c r="AG152" s="478">
        <f t="shared" si="64"/>
        <v>0</v>
      </c>
      <c r="AH152" s="479">
        <f t="shared" si="65"/>
        <v>0</v>
      </c>
      <c r="AI152" s="479">
        <f t="shared" si="66"/>
        <v>0</v>
      </c>
      <c r="AJ152" s="479">
        <f t="shared" si="67"/>
        <v>0</v>
      </c>
      <c r="AK152" s="413">
        <f t="shared" si="68"/>
        <v>0</v>
      </c>
      <c r="AL152" s="413">
        <f t="shared" si="69"/>
        <v>0</v>
      </c>
      <c r="AM152" s="413">
        <f t="shared" si="70"/>
        <v>0</v>
      </c>
      <c r="AN152" s="1124">
        <f t="shared" si="71"/>
        <v>0</v>
      </c>
      <c r="AO152" s="1138">
        <f t="shared" si="72"/>
        <v>0</v>
      </c>
      <c r="AP152" s="1155">
        <f t="shared" si="73"/>
        <v>0</v>
      </c>
      <c r="AV152" s="620"/>
    </row>
    <row r="153" spans="1:48" x14ac:dyDescent="0.2">
      <c r="A153" s="480"/>
      <c r="B153" s="481"/>
      <c r="C153" s="495"/>
      <c r="D153" s="483"/>
      <c r="E153" s="483"/>
      <c r="F153" s="484"/>
      <c r="G153" s="470">
        <f t="shared" si="52"/>
        <v>0</v>
      </c>
      <c r="H153" s="471"/>
      <c r="I153" s="471"/>
      <c r="J153" s="471"/>
      <c r="K153" s="471"/>
      <c r="L153" s="471"/>
      <c r="M153" s="471"/>
      <c r="N153" s="471"/>
      <c r="O153" s="471"/>
      <c r="P153" s="471"/>
      <c r="Q153" s="471"/>
      <c r="R153" s="471"/>
      <c r="S153" s="496">
        <f>IFERROR(IF(A153&lt;&gt;"GfB",(SUM(G153:J153,L153,P153)*12+(N153+O153))*(100+$J$12+$J$13)%+((K153+M153+Q153+R153*('B4_Allgemeine Angaben'!$L$53=1))*12),(SUM(G153:J153,L153,P153)*12+(N153+O153))*(100+$J$15+$J$13)%+((K153+M153+Q153+R153*('B4_Allgemeine Angaben'!$L$53=1))*12)),0)</f>
        <v>0</v>
      </c>
      <c r="T153" s="497">
        <f t="shared" si="74"/>
        <v>0</v>
      </c>
      <c r="U153" s="475"/>
      <c r="V153" s="553">
        <f t="shared" si="53"/>
        <v>0</v>
      </c>
      <c r="W153" s="476">
        <f t="shared" si="54"/>
        <v>0</v>
      </c>
      <c r="X153" s="476">
        <f t="shared" si="55"/>
        <v>0</v>
      </c>
      <c r="Y153" s="476">
        <f t="shared" si="56"/>
        <v>0</v>
      </c>
      <c r="Z153" s="554">
        <f t="shared" si="57"/>
        <v>0</v>
      </c>
      <c r="AA153" s="477">
        <f t="shared" si="58"/>
        <v>0</v>
      </c>
      <c r="AB153" s="477">
        <f t="shared" si="59"/>
        <v>0</v>
      </c>
      <c r="AC153" s="477">
        <f t="shared" si="60"/>
        <v>0</v>
      </c>
      <c r="AD153" s="555">
        <f t="shared" si="61"/>
        <v>0</v>
      </c>
      <c r="AE153" s="478">
        <f t="shared" si="62"/>
        <v>0</v>
      </c>
      <c r="AF153" s="478">
        <f t="shared" si="63"/>
        <v>0</v>
      </c>
      <c r="AG153" s="478">
        <f t="shared" si="64"/>
        <v>0</v>
      </c>
      <c r="AH153" s="479">
        <f t="shared" si="65"/>
        <v>0</v>
      </c>
      <c r="AI153" s="479">
        <f t="shared" si="66"/>
        <v>0</v>
      </c>
      <c r="AJ153" s="479">
        <f t="shared" si="67"/>
        <v>0</v>
      </c>
      <c r="AK153" s="413">
        <f t="shared" si="68"/>
        <v>0</v>
      </c>
      <c r="AL153" s="413">
        <f t="shared" si="69"/>
        <v>0</v>
      </c>
      <c r="AM153" s="413">
        <f t="shared" si="70"/>
        <v>0</v>
      </c>
      <c r="AN153" s="1124">
        <f t="shared" si="71"/>
        <v>0</v>
      </c>
      <c r="AO153" s="1138">
        <f t="shared" si="72"/>
        <v>0</v>
      </c>
      <c r="AP153" s="1155">
        <f t="shared" si="73"/>
        <v>0</v>
      </c>
      <c r="AV153" s="620"/>
    </row>
    <row r="154" spans="1:48" x14ac:dyDescent="0.2">
      <c r="A154" s="480"/>
      <c r="B154" s="481"/>
      <c r="C154" s="495"/>
      <c r="D154" s="483"/>
      <c r="E154" s="483"/>
      <c r="F154" s="484"/>
      <c r="G154" s="470">
        <f t="shared" si="52"/>
        <v>0</v>
      </c>
      <c r="H154" s="471"/>
      <c r="I154" s="471"/>
      <c r="J154" s="471"/>
      <c r="K154" s="471"/>
      <c r="L154" s="471"/>
      <c r="M154" s="471"/>
      <c r="N154" s="471"/>
      <c r="O154" s="471"/>
      <c r="P154" s="471"/>
      <c r="Q154" s="471"/>
      <c r="R154" s="471"/>
      <c r="S154" s="496">
        <f>IFERROR(IF(A154&lt;&gt;"GfB",(SUM(G154:J154,L154,P154)*12+(N154+O154))*(100+$J$12+$J$13)%+((K154+M154+Q154+R154*('B4_Allgemeine Angaben'!$L$53=1))*12),(SUM(G154:J154,L154,P154)*12+(N154+O154))*(100+$J$15+$J$13)%+((K154+M154+Q154+R154*('B4_Allgemeine Angaben'!$L$53=1))*12)),0)</f>
        <v>0</v>
      </c>
      <c r="T154" s="497">
        <f t="shared" si="74"/>
        <v>0</v>
      </c>
      <c r="U154" s="475"/>
      <c r="V154" s="553">
        <f t="shared" si="53"/>
        <v>0</v>
      </c>
      <c r="W154" s="476">
        <f t="shared" si="54"/>
        <v>0</v>
      </c>
      <c r="X154" s="476">
        <f t="shared" si="55"/>
        <v>0</v>
      </c>
      <c r="Y154" s="476">
        <f t="shared" si="56"/>
        <v>0</v>
      </c>
      <c r="Z154" s="554">
        <f t="shared" si="57"/>
        <v>0</v>
      </c>
      <c r="AA154" s="477">
        <f t="shared" si="58"/>
        <v>0</v>
      </c>
      <c r="AB154" s="477">
        <f t="shared" si="59"/>
        <v>0</v>
      </c>
      <c r="AC154" s="477">
        <f t="shared" si="60"/>
        <v>0</v>
      </c>
      <c r="AD154" s="555">
        <f t="shared" si="61"/>
        <v>0</v>
      </c>
      <c r="AE154" s="478">
        <f t="shared" si="62"/>
        <v>0</v>
      </c>
      <c r="AF154" s="478">
        <f t="shared" si="63"/>
        <v>0</v>
      </c>
      <c r="AG154" s="478">
        <f t="shared" si="64"/>
        <v>0</v>
      </c>
      <c r="AH154" s="479">
        <f t="shared" si="65"/>
        <v>0</v>
      </c>
      <c r="AI154" s="479">
        <f t="shared" si="66"/>
        <v>0</v>
      </c>
      <c r="AJ154" s="479">
        <f t="shared" si="67"/>
        <v>0</v>
      </c>
      <c r="AK154" s="413">
        <f t="shared" si="68"/>
        <v>0</v>
      </c>
      <c r="AL154" s="413">
        <f t="shared" si="69"/>
        <v>0</v>
      </c>
      <c r="AM154" s="413">
        <f t="shared" si="70"/>
        <v>0</v>
      </c>
      <c r="AN154" s="1124">
        <f t="shared" si="71"/>
        <v>0</v>
      </c>
      <c r="AO154" s="1138">
        <f t="shared" si="72"/>
        <v>0</v>
      </c>
      <c r="AP154" s="1155">
        <f t="shared" si="73"/>
        <v>0</v>
      </c>
      <c r="AU154" s="619"/>
      <c r="AV154" s="620"/>
    </row>
    <row r="155" spans="1:48" x14ac:dyDescent="0.2">
      <c r="A155" s="480"/>
      <c r="B155" s="481"/>
      <c r="C155" s="495"/>
      <c r="D155" s="483"/>
      <c r="E155" s="483"/>
      <c r="F155" s="484"/>
      <c r="G155" s="470">
        <f t="shared" si="52"/>
        <v>0</v>
      </c>
      <c r="H155" s="471"/>
      <c r="I155" s="471"/>
      <c r="J155" s="471"/>
      <c r="K155" s="471"/>
      <c r="L155" s="471"/>
      <c r="M155" s="471"/>
      <c r="N155" s="471"/>
      <c r="O155" s="471"/>
      <c r="P155" s="471"/>
      <c r="Q155" s="471"/>
      <c r="R155" s="471"/>
      <c r="S155" s="496">
        <f>IFERROR(IF(A155&lt;&gt;"GfB",(SUM(G155:J155,L155,P155)*12+(N155+O155))*(100+$J$12+$J$13)%+((K155+M155+Q155+R155*('B4_Allgemeine Angaben'!$L$53=1))*12),(SUM(G155:J155,L155,P155)*12+(N155+O155))*(100+$J$15+$J$13)%+((K155+M155+Q155+R155*('B4_Allgemeine Angaben'!$L$53=1))*12)),0)</f>
        <v>0</v>
      </c>
      <c r="T155" s="497">
        <f t="shared" si="74"/>
        <v>0</v>
      </c>
      <c r="U155" s="475"/>
      <c r="V155" s="553">
        <f t="shared" si="53"/>
        <v>0</v>
      </c>
      <c r="W155" s="476">
        <f t="shared" si="54"/>
        <v>0</v>
      </c>
      <c r="X155" s="476">
        <f t="shared" si="55"/>
        <v>0</v>
      </c>
      <c r="Y155" s="476">
        <f t="shared" si="56"/>
        <v>0</v>
      </c>
      <c r="Z155" s="554">
        <f t="shared" si="57"/>
        <v>0</v>
      </c>
      <c r="AA155" s="477">
        <f t="shared" si="58"/>
        <v>0</v>
      </c>
      <c r="AB155" s="477">
        <f t="shared" si="59"/>
        <v>0</v>
      </c>
      <c r="AC155" s="477">
        <f t="shared" si="60"/>
        <v>0</v>
      </c>
      <c r="AD155" s="555">
        <f t="shared" si="61"/>
        <v>0</v>
      </c>
      <c r="AE155" s="478">
        <f t="shared" si="62"/>
        <v>0</v>
      </c>
      <c r="AF155" s="478">
        <f t="shared" si="63"/>
        <v>0</v>
      </c>
      <c r="AG155" s="478">
        <f t="shared" si="64"/>
        <v>0</v>
      </c>
      <c r="AH155" s="479">
        <f t="shared" si="65"/>
        <v>0</v>
      </c>
      <c r="AI155" s="479">
        <f t="shared" si="66"/>
        <v>0</v>
      </c>
      <c r="AJ155" s="479">
        <f t="shared" si="67"/>
        <v>0</v>
      </c>
      <c r="AK155" s="413">
        <f t="shared" si="68"/>
        <v>0</v>
      </c>
      <c r="AL155" s="413">
        <f t="shared" si="69"/>
        <v>0</v>
      </c>
      <c r="AM155" s="413">
        <f t="shared" si="70"/>
        <v>0</v>
      </c>
      <c r="AN155" s="1124">
        <f t="shared" si="71"/>
        <v>0</v>
      </c>
      <c r="AO155" s="1138">
        <f t="shared" si="72"/>
        <v>0</v>
      </c>
      <c r="AP155" s="1155">
        <f t="shared" si="73"/>
        <v>0</v>
      </c>
      <c r="AV155" s="620"/>
    </row>
    <row r="156" spans="1:48" x14ac:dyDescent="0.2">
      <c r="A156" s="480"/>
      <c r="B156" s="481"/>
      <c r="C156" s="495"/>
      <c r="D156" s="483"/>
      <c r="E156" s="483"/>
      <c r="F156" s="484"/>
      <c r="G156" s="470">
        <f t="shared" si="52"/>
        <v>0</v>
      </c>
      <c r="H156" s="471"/>
      <c r="I156" s="471"/>
      <c r="J156" s="471"/>
      <c r="K156" s="471"/>
      <c r="L156" s="471"/>
      <c r="M156" s="471"/>
      <c r="N156" s="471"/>
      <c r="O156" s="471"/>
      <c r="P156" s="471"/>
      <c r="Q156" s="471"/>
      <c r="R156" s="471"/>
      <c r="S156" s="496">
        <f>IFERROR(IF(A156&lt;&gt;"GfB",(SUM(G156:J156,L156,P156)*12+(N156+O156))*(100+$J$12+$J$13)%+((K156+M156+Q156+R156*('B4_Allgemeine Angaben'!$L$53=1))*12),(SUM(G156:J156,L156,P156)*12+(N156+O156))*(100+$J$15+$J$13)%+((K156+M156+Q156+R156*('B4_Allgemeine Angaben'!$L$53=1))*12)),0)</f>
        <v>0</v>
      </c>
      <c r="T156" s="497">
        <f t="shared" si="74"/>
        <v>0</v>
      </c>
      <c r="U156" s="475"/>
      <c r="V156" s="553">
        <f t="shared" si="53"/>
        <v>0</v>
      </c>
      <c r="W156" s="476">
        <f t="shared" si="54"/>
        <v>0</v>
      </c>
      <c r="X156" s="476">
        <f t="shared" si="55"/>
        <v>0</v>
      </c>
      <c r="Y156" s="476">
        <f t="shared" si="56"/>
        <v>0</v>
      </c>
      <c r="Z156" s="554">
        <f t="shared" si="57"/>
        <v>0</v>
      </c>
      <c r="AA156" s="477">
        <f t="shared" si="58"/>
        <v>0</v>
      </c>
      <c r="AB156" s="477">
        <f t="shared" si="59"/>
        <v>0</v>
      </c>
      <c r="AC156" s="477">
        <f t="shared" si="60"/>
        <v>0</v>
      </c>
      <c r="AD156" s="555">
        <f t="shared" si="61"/>
        <v>0</v>
      </c>
      <c r="AE156" s="478">
        <f t="shared" si="62"/>
        <v>0</v>
      </c>
      <c r="AF156" s="478">
        <f t="shared" si="63"/>
        <v>0</v>
      </c>
      <c r="AG156" s="478">
        <f t="shared" si="64"/>
        <v>0</v>
      </c>
      <c r="AH156" s="479">
        <f t="shared" si="65"/>
        <v>0</v>
      </c>
      <c r="AI156" s="479">
        <f t="shared" si="66"/>
        <v>0</v>
      </c>
      <c r="AJ156" s="479">
        <f t="shared" si="67"/>
        <v>0</v>
      </c>
      <c r="AK156" s="413">
        <f t="shared" si="68"/>
        <v>0</v>
      </c>
      <c r="AL156" s="413">
        <f t="shared" si="69"/>
        <v>0</v>
      </c>
      <c r="AM156" s="413">
        <f t="shared" si="70"/>
        <v>0</v>
      </c>
      <c r="AN156" s="1124">
        <f t="shared" si="71"/>
        <v>0</v>
      </c>
      <c r="AO156" s="1138">
        <f t="shared" si="72"/>
        <v>0</v>
      </c>
      <c r="AP156" s="1155">
        <f t="shared" si="73"/>
        <v>0</v>
      </c>
      <c r="AV156" s="620"/>
    </row>
    <row r="157" spans="1:48" x14ac:dyDescent="0.2">
      <c r="A157" s="480"/>
      <c r="B157" s="481"/>
      <c r="C157" s="495"/>
      <c r="D157" s="483"/>
      <c r="E157" s="483"/>
      <c r="F157" s="484"/>
      <c r="G157" s="470">
        <f t="shared" si="52"/>
        <v>0</v>
      </c>
      <c r="H157" s="471"/>
      <c r="I157" s="471"/>
      <c r="J157" s="471"/>
      <c r="K157" s="471"/>
      <c r="L157" s="471"/>
      <c r="M157" s="471"/>
      <c r="N157" s="471"/>
      <c r="O157" s="471"/>
      <c r="P157" s="471"/>
      <c r="Q157" s="471"/>
      <c r="R157" s="471"/>
      <c r="S157" s="496">
        <f>IFERROR(IF(A157&lt;&gt;"GfB",(SUM(G157:J157,L157,P157)*12+(N157+O157))*(100+$J$12+$J$13)%+((K157+M157+Q157+R157*('B4_Allgemeine Angaben'!$L$53=1))*12),(SUM(G157:J157,L157,P157)*12+(N157+O157))*(100+$J$15+$J$13)%+((K157+M157+Q157+R157*('B4_Allgemeine Angaben'!$L$53=1))*12)),0)</f>
        <v>0</v>
      </c>
      <c r="T157" s="497">
        <f t="shared" si="74"/>
        <v>0</v>
      </c>
      <c r="U157" s="475"/>
      <c r="V157" s="553">
        <f t="shared" si="53"/>
        <v>0</v>
      </c>
      <c r="W157" s="476">
        <f t="shared" si="54"/>
        <v>0</v>
      </c>
      <c r="X157" s="476">
        <f t="shared" si="55"/>
        <v>0</v>
      </c>
      <c r="Y157" s="476">
        <f t="shared" si="56"/>
        <v>0</v>
      </c>
      <c r="Z157" s="554">
        <f t="shared" si="57"/>
        <v>0</v>
      </c>
      <c r="AA157" s="477">
        <f t="shared" si="58"/>
        <v>0</v>
      </c>
      <c r="AB157" s="477">
        <f t="shared" si="59"/>
        <v>0</v>
      </c>
      <c r="AC157" s="477">
        <f t="shared" si="60"/>
        <v>0</v>
      </c>
      <c r="AD157" s="555">
        <f t="shared" si="61"/>
        <v>0</v>
      </c>
      <c r="AE157" s="478">
        <f t="shared" si="62"/>
        <v>0</v>
      </c>
      <c r="AF157" s="478">
        <f t="shared" si="63"/>
        <v>0</v>
      </c>
      <c r="AG157" s="478">
        <f t="shared" si="64"/>
        <v>0</v>
      </c>
      <c r="AH157" s="479">
        <f t="shared" si="65"/>
        <v>0</v>
      </c>
      <c r="AI157" s="479">
        <f t="shared" si="66"/>
        <v>0</v>
      </c>
      <c r="AJ157" s="479">
        <f t="shared" si="67"/>
        <v>0</v>
      </c>
      <c r="AK157" s="413">
        <f t="shared" si="68"/>
        <v>0</v>
      </c>
      <c r="AL157" s="413">
        <f t="shared" si="69"/>
        <v>0</v>
      </c>
      <c r="AM157" s="413">
        <f t="shared" si="70"/>
        <v>0</v>
      </c>
      <c r="AN157" s="1124">
        <f t="shared" si="71"/>
        <v>0</v>
      </c>
      <c r="AO157" s="1138">
        <f t="shared" si="72"/>
        <v>0</v>
      </c>
      <c r="AP157" s="1155">
        <f t="shared" si="73"/>
        <v>0</v>
      </c>
      <c r="AV157" s="620"/>
    </row>
    <row r="158" spans="1:48" x14ac:dyDescent="0.2">
      <c r="A158" s="480"/>
      <c r="B158" s="481"/>
      <c r="C158" s="495"/>
      <c r="D158" s="483"/>
      <c r="E158" s="483"/>
      <c r="F158" s="484"/>
      <c r="G158" s="470">
        <f t="shared" si="52"/>
        <v>0</v>
      </c>
      <c r="H158" s="471"/>
      <c r="I158" s="471"/>
      <c r="J158" s="471"/>
      <c r="K158" s="471"/>
      <c r="L158" s="471"/>
      <c r="M158" s="471"/>
      <c r="N158" s="471"/>
      <c r="O158" s="471"/>
      <c r="P158" s="471"/>
      <c r="Q158" s="471"/>
      <c r="R158" s="471"/>
      <c r="S158" s="496">
        <f>IFERROR(IF(A158&lt;&gt;"GfB",(SUM(G158:J158,L158,P158)*12+(N158+O158))*(100+$J$12+$J$13)%+((K158+M158+Q158+R158*('B4_Allgemeine Angaben'!$L$53=1))*12),(SUM(G158:J158,L158,P158)*12+(N158+O158))*(100+$J$15+$J$13)%+((K158+M158+Q158+R158*('B4_Allgemeine Angaben'!$L$53=1))*12)),0)</f>
        <v>0</v>
      </c>
      <c r="T158" s="497">
        <f t="shared" si="74"/>
        <v>0</v>
      </c>
      <c r="U158" s="475"/>
      <c r="V158" s="553">
        <f t="shared" si="53"/>
        <v>0</v>
      </c>
      <c r="W158" s="476">
        <f t="shared" si="54"/>
        <v>0</v>
      </c>
      <c r="X158" s="476">
        <f t="shared" si="55"/>
        <v>0</v>
      </c>
      <c r="Y158" s="476">
        <f t="shared" si="56"/>
        <v>0</v>
      </c>
      <c r="Z158" s="554">
        <f t="shared" si="57"/>
        <v>0</v>
      </c>
      <c r="AA158" s="477">
        <f t="shared" si="58"/>
        <v>0</v>
      </c>
      <c r="AB158" s="477">
        <f t="shared" si="59"/>
        <v>0</v>
      </c>
      <c r="AC158" s="477">
        <f t="shared" si="60"/>
        <v>0</v>
      </c>
      <c r="AD158" s="555">
        <f t="shared" si="61"/>
        <v>0</v>
      </c>
      <c r="AE158" s="478">
        <f t="shared" si="62"/>
        <v>0</v>
      </c>
      <c r="AF158" s="478">
        <f t="shared" si="63"/>
        <v>0</v>
      </c>
      <c r="AG158" s="478">
        <f t="shared" si="64"/>
        <v>0</v>
      </c>
      <c r="AH158" s="479">
        <f t="shared" si="65"/>
        <v>0</v>
      </c>
      <c r="AI158" s="479">
        <f t="shared" si="66"/>
        <v>0</v>
      </c>
      <c r="AJ158" s="479">
        <f t="shared" si="67"/>
        <v>0</v>
      </c>
      <c r="AK158" s="413">
        <f t="shared" si="68"/>
        <v>0</v>
      </c>
      <c r="AL158" s="413">
        <f t="shared" si="69"/>
        <v>0</v>
      </c>
      <c r="AM158" s="413">
        <f t="shared" si="70"/>
        <v>0</v>
      </c>
      <c r="AN158" s="1124">
        <f t="shared" si="71"/>
        <v>0</v>
      </c>
      <c r="AO158" s="1138">
        <f t="shared" si="72"/>
        <v>0</v>
      </c>
      <c r="AP158" s="1155">
        <f t="shared" si="73"/>
        <v>0</v>
      </c>
      <c r="AV158" s="620"/>
    </row>
    <row r="159" spans="1:48" x14ac:dyDescent="0.2">
      <c r="A159" s="480"/>
      <c r="B159" s="481"/>
      <c r="C159" s="495"/>
      <c r="D159" s="483"/>
      <c r="E159" s="483"/>
      <c r="F159" s="484"/>
      <c r="G159" s="470">
        <f t="shared" si="52"/>
        <v>0</v>
      </c>
      <c r="H159" s="471"/>
      <c r="I159" s="471"/>
      <c r="J159" s="471"/>
      <c r="K159" s="471"/>
      <c r="L159" s="471"/>
      <c r="M159" s="471"/>
      <c r="N159" s="471"/>
      <c r="O159" s="471"/>
      <c r="P159" s="471"/>
      <c r="Q159" s="471"/>
      <c r="R159" s="471"/>
      <c r="S159" s="496">
        <f>IFERROR(IF(A159&lt;&gt;"GfB",(SUM(G159:J159,L159,P159)*12+(N159+O159))*(100+$J$12+$J$13)%+((K159+M159+Q159+R159*('B4_Allgemeine Angaben'!$L$53=1))*12),(SUM(G159:J159,L159,P159)*12+(N159+O159))*(100+$J$15+$J$13)%+((K159+M159+Q159+R159*('B4_Allgemeine Angaben'!$L$53=1))*12)),0)</f>
        <v>0</v>
      </c>
      <c r="T159" s="497">
        <f t="shared" si="74"/>
        <v>0</v>
      </c>
      <c r="U159" s="475"/>
      <c r="V159" s="553">
        <f t="shared" si="53"/>
        <v>0</v>
      </c>
      <c r="W159" s="476">
        <f t="shared" si="54"/>
        <v>0</v>
      </c>
      <c r="X159" s="476">
        <f t="shared" si="55"/>
        <v>0</v>
      </c>
      <c r="Y159" s="476">
        <f t="shared" si="56"/>
        <v>0</v>
      </c>
      <c r="Z159" s="554">
        <f t="shared" si="57"/>
        <v>0</v>
      </c>
      <c r="AA159" s="477">
        <f t="shared" si="58"/>
        <v>0</v>
      </c>
      <c r="AB159" s="477">
        <f t="shared" si="59"/>
        <v>0</v>
      </c>
      <c r="AC159" s="477">
        <f t="shared" si="60"/>
        <v>0</v>
      </c>
      <c r="AD159" s="555">
        <f t="shared" si="61"/>
        <v>0</v>
      </c>
      <c r="AE159" s="478">
        <f t="shared" si="62"/>
        <v>0</v>
      </c>
      <c r="AF159" s="478">
        <f t="shared" si="63"/>
        <v>0</v>
      </c>
      <c r="AG159" s="478">
        <f t="shared" si="64"/>
        <v>0</v>
      </c>
      <c r="AH159" s="479">
        <f t="shared" si="65"/>
        <v>0</v>
      </c>
      <c r="AI159" s="479">
        <f t="shared" si="66"/>
        <v>0</v>
      </c>
      <c r="AJ159" s="479">
        <f t="shared" si="67"/>
        <v>0</v>
      </c>
      <c r="AK159" s="413">
        <f t="shared" si="68"/>
        <v>0</v>
      </c>
      <c r="AL159" s="413">
        <f t="shared" si="69"/>
        <v>0</v>
      </c>
      <c r="AM159" s="413">
        <f t="shared" si="70"/>
        <v>0</v>
      </c>
      <c r="AN159" s="1124">
        <f t="shared" si="71"/>
        <v>0</v>
      </c>
      <c r="AO159" s="1138">
        <f t="shared" si="72"/>
        <v>0</v>
      </c>
      <c r="AP159" s="1155">
        <f t="shared" si="73"/>
        <v>0</v>
      </c>
      <c r="AV159" s="620"/>
    </row>
    <row r="160" spans="1:48" x14ac:dyDescent="0.2">
      <c r="A160" s="480"/>
      <c r="B160" s="481"/>
      <c r="C160" s="495"/>
      <c r="D160" s="483"/>
      <c r="E160" s="483"/>
      <c r="F160" s="484"/>
      <c r="G160" s="470">
        <f t="shared" si="52"/>
        <v>0</v>
      </c>
      <c r="H160" s="471"/>
      <c r="I160" s="471"/>
      <c r="J160" s="471"/>
      <c r="K160" s="471"/>
      <c r="L160" s="471"/>
      <c r="M160" s="471"/>
      <c r="N160" s="471"/>
      <c r="O160" s="471"/>
      <c r="P160" s="471"/>
      <c r="Q160" s="471"/>
      <c r="R160" s="471"/>
      <c r="S160" s="496">
        <f>IFERROR(IF(A160&lt;&gt;"GfB",(SUM(G160:J160,L160,P160)*12+(N160+O160))*(100+$J$12+$J$13)%+((K160+M160+Q160+R160*('B4_Allgemeine Angaben'!$L$53=1))*12),(SUM(G160:J160,L160,P160)*12+(N160+O160))*(100+$J$15+$J$13)%+((K160+M160+Q160+R160*('B4_Allgemeine Angaben'!$L$53=1))*12)),0)</f>
        <v>0</v>
      </c>
      <c r="T160" s="497">
        <f t="shared" si="74"/>
        <v>0</v>
      </c>
      <c r="U160" s="475"/>
      <c r="V160" s="553">
        <f t="shared" si="53"/>
        <v>0</v>
      </c>
      <c r="W160" s="476">
        <f t="shared" si="54"/>
        <v>0</v>
      </c>
      <c r="X160" s="476">
        <f t="shared" si="55"/>
        <v>0</v>
      </c>
      <c r="Y160" s="476">
        <f t="shared" si="56"/>
        <v>0</v>
      </c>
      <c r="Z160" s="554">
        <f t="shared" si="57"/>
        <v>0</v>
      </c>
      <c r="AA160" s="477">
        <f t="shared" si="58"/>
        <v>0</v>
      </c>
      <c r="AB160" s="477">
        <f t="shared" si="59"/>
        <v>0</v>
      </c>
      <c r="AC160" s="477">
        <f t="shared" si="60"/>
        <v>0</v>
      </c>
      <c r="AD160" s="555">
        <f t="shared" si="61"/>
        <v>0</v>
      </c>
      <c r="AE160" s="478">
        <f t="shared" si="62"/>
        <v>0</v>
      </c>
      <c r="AF160" s="478">
        <f t="shared" si="63"/>
        <v>0</v>
      </c>
      <c r="AG160" s="478">
        <f t="shared" si="64"/>
        <v>0</v>
      </c>
      <c r="AH160" s="479">
        <f t="shared" si="65"/>
        <v>0</v>
      </c>
      <c r="AI160" s="479">
        <f t="shared" si="66"/>
        <v>0</v>
      </c>
      <c r="AJ160" s="479">
        <f t="shared" si="67"/>
        <v>0</v>
      </c>
      <c r="AK160" s="413">
        <f t="shared" si="68"/>
        <v>0</v>
      </c>
      <c r="AL160" s="413">
        <f t="shared" si="69"/>
        <v>0</v>
      </c>
      <c r="AM160" s="413">
        <f t="shared" si="70"/>
        <v>0</v>
      </c>
      <c r="AN160" s="1124">
        <f t="shared" si="71"/>
        <v>0</v>
      </c>
      <c r="AO160" s="1138">
        <f t="shared" si="72"/>
        <v>0</v>
      </c>
      <c r="AP160" s="1155">
        <f t="shared" si="73"/>
        <v>0</v>
      </c>
      <c r="AV160" s="620"/>
    </row>
    <row r="161" spans="1:48" x14ac:dyDescent="0.2">
      <c r="A161" s="480"/>
      <c r="B161" s="481"/>
      <c r="C161" s="495"/>
      <c r="D161" s="483"/>
      <c r="E161" s="483"/>
      <c r="F161" s="484"/>
      <c r="G161" s="470">
        <f t="shared" si="52"/>
        <v>0</v>
      </c>
      <c r="H161" s="471"/>
      <c r="I161" s="471"/>
      <c r="J161" s="471"/>
      <c r="K161" s="471"/>
      <c r="L161" s="471"/>
      <c r="M161" s="471"/>
      <c r="N161" s="471"/>
      <c r="O161" s="471"/>
      <c r="P161" s="471"/>
      <c r="Q161" s="471"/>
      <c r="R161" s="471"/>
      <c r="S161" s="496">
        <f>IFERROR(IF(A161&lt;&gt;"GfB",(SUM(G161:J161,L161,P161)*12+(N161+O161))*(100+$J$12+$J$13)%+((K161+M161+Q161+R161*('B4_Allgemeine Angaben'!$L$53=1))*12),(SUM(G161:J161,L161,P161)*12+(N161+O161))*(100+$J$15+$J$13)%+((K161+M161+Q161+R161*('B4_Allgemeine Angaben'!$L$53=1))*12)),0)</f>
        <v>0</v>
      </c>
      <c r="T161" s="497">
        <f t="shared" si="74"/>
        <v>0</v>
      </c>
      <c r="U161" s="475"/>
      <c r="V161" s="553">
        <f t="shared" si="53"/>
        <v>0</v>
      </c>
      <c r="W161" s="476">
        <f t="shared" si="54"/>
        <v>0</v>
      </c>
      <c r="X161" s="476">
        <f t="shared" si="55"/>
        <v>0</v>
      </c>
      <c r="Y161" s="476">
        <f t="shared" si="56"/>
        <v>0</v>
      </c>
      <c r="Z161" s="554">
        <f t="shared" si="57"/>
        <v>0</v>
      </c>
      <c r="AA161" s="477">
        <f t="shared" si="58"/>
        <v>0</v>
      </c>
      <c r="AB161" s="477">
        <f t="shared" si="59"/>
        <v>0</v>
      </c>
      <c r="AC161" s="477">
        <f t="shared" si="60"/>
        <v>0</v>
      </c>
      <c r="AD161" s="555">
        <f t="shared" si="61"/>
        <v>0</v>
      </c>
      <c r="AE161" s="478">
        <f t="shared" si="62"/>
        <v>0</v>
      </c>
      <c r="AF161" s="478">
        <f t="shared" si="63"/>
        <v>0</v>
      </c>
      <c r="AG161" s="478">
        <f t="shared" si="64"/>
        <v>0</v>
      </c>
      <c r="AH161" s="479">
        <f t="shared" si="65"/>
        <v>0</v>
      </c>
      <c r="AI161" s="479">
        <f t="shared" si="66"/>
        <v>0</v>
      </c>
      <c r="AJ161" s="479">
        <f t="shared" si="67"/>
        <v>0</v>
      </c>
      <c r="AK161" s="413">
        <f t="shared" si="68"/>
        <v>0</v>
      </c>
      <c r="AL161" s="413">
        <f t="shared" si="69"/>
        <v>0</v>
      </c>
      <c r="AM161" s="413">
        <f t="shared" si="70"/>
        <v>0</v>
      </c>
      <c r="AN161" s="1124">
        <f t="shared" si="71"/>
        <v>0</v>
      </c>
      <c r="AO161" s="1138">
        <f t="shared" si="72"/>
        <v>0</v>
      </c>
      <c r="AP161" s="1155">
        <f t="shared" si="73"/>
        <v>0</v>
      </c>
      <c r="AV161" s="620"/>
    </row>
    <row r="162" spans="1:48" x14ac:dyDescent="0.2">
      <c r="A162" s="480"/>
      <c r="B162" s="481"/>
      <c r="C162" s="495"/>
      <c r="D162" s="483"/>
      <c r="E162" s="483"/>
      <c r="F162" s="484"/>
      <c r="G162" s="470">
        <f t="shared" si="52"/>
        <v>0</v>
      </c>
      <c r="H162" s="471"/>
      <c r="I162" s="471"/>
      <c r="J162" s="471"/>
      <c r="K162" s="471"/>
      <c r="L162" s="471"/>
      <c r="M162" s="471"/>
      <c r="N162" s="471"/>
      <c r="O162" s="471"/>
      <c r="P162" s="471"/>
      <c r="Q162" s="471"/>
      <c r="R162" s="471"/>
      <c r="S162" s="496">
        <f>IFERROR(IF(A162&lt;&gt;"GfB",(SUM(G162:J162,L162,P162)*12+(N162+O162))*(100+$J$12+$J$13)%+((K162+M162+Q162+R162*('B4_Allgemeine Angaben'!$L$53=1))*12),(SUM(G162:J162,L162,P162)*12+(N162+O162))*(100+$J$15+$J$13)%+((K162+M162+Q162+R162*('B4_Allgemeine Angaben'!$L$53=1))*12)),0)</f>
        <v>0</v>
      </c>
      <c r="T162" s="497">
        <f t="shared" si="74"/>
        <v>0</v>
      </c>
      <c r="U162" s="475"/>
      <c r="V162" s="553">
        <f t="shared" si="53"/>
        <v>0</v>
      </c>
      <c r="W162" s="476">
        <f t="shared" si="54"/>
        <v>0</v>
      </c>
      <c r="X162" s="476">
        <f t="shared" si="55"/>
        <v>0</v>
      </c>
      <c r="Y162" s="476">
        <f t="shared" si="56"/>
        <v>0</v>
      </c>
      <c r="Z162" s="554">
        <f t="shared" si="57"/>
        <v>0</v>
      </c>
      <c r="AA162" s="477">
        <f t="shared" si="58"/>
        <v>0</v>
      </c>
      <c r="AB162" s="477">
        <f t="shared" si="59"/>
        <v>0</v>
      </c>
      <c r="AC162" s="477">
        <f t="shared" si="60"/>
        <v>0</v>
      </c>
      <c r="AD162" s="555">
        <f t="shared" si="61"/>
        <v>0</v>
      </c>
      <c r="AE162" s="478">
        <f t="shared" si="62"/>
        <v>0</v>
      </c>
      <c r="AF162" s="478">
        <f t="shared" si="63"/>
        <v>0</v>
      </c>
      <c r="AG162" s="478">
        <f t="shared" si="64"/>
        <v>0</v>
      </c>
      <c r="AH162" s="479">
        <f t="shared" si="65"/>
        <v>0</v>
      </c>
      <c r="AI162" s="479">
        <f t="shared" si="66"/>
        <v>0</v>
      </c>
      <c r="AJ162" s="479">
        <f t="shared" si="67"/>
        <v>0</v>
      </c>
      <c r="AK162" s="413">
        <f t="shared" si="68"/>
        <v>0</v>
      </c>
      <c r="AL162" s="413">
        <f t="shared" si="69"/>
        <v>0</v>
      </c>
      <c r="AM162" s="413">
        <f t="shared" si="70"/>
        <v>0</v>
      </c>
      <c r="AN162" s="1124">
        <f t="shared" si="71"/>
        <v>0</v>
      </c>
      <c r="AO162" s="1138">
        <f t="shared" si="72"/>
        <v>0</v>
      </c>
      <c r="AP162" s="1155">
        <f t="shared" si="73"/>
        <v>0</v>
      </c>
      <c r="AV162" s="620"/>
    </row>
    <row r="163" spans="1:48" x14ac:dyDescent="0.2">
      <c r="A163" s="480"/>
      <c r="B163" s="481"/>
      <c r="C163" s="495"/>
      <c r="D163" s="483"/>
      <c r="E163" s="483"/>
      <c r="F163" s="484"/>
      <c r="G163" s="470">
        <f t="shared" si="52"/>
        <v>0</v>
      </c>
      <c r="H163" s="471"/>
      <c r="I163" s="471"/>
      <c r="J163" s="471"/>
      <c r="K163" s="471"/>
      <c r="L163" s="471"/>
      <c r="M163" s="471"/>
      <c r="N163" s="471"/>
      <c r="O163" s="471"/>
      <c r="P163" s="471"/>
      <c r="Q163" s="471"/>
      <c r="R163" s="471"/>
      <c r="S163" s="496">
        <f>IFERROR(IF(A163&lt;&gt;"GfB",(SUM(G163:J163,L163,P163)*12+(N163+O163))*(100+$J$12+$J$13)%+((K163+M163+Q163+R163*('B4_Allgemeine Angaben'!$L$53=1))*12),(SUM(G163:J163,L163,P163)*12+(N163+O163))*(100+$J$15+$J$13)%+((K163+M163+Q163+R163*('B4_Allgemeine Angaben'!$L$53=1))*12)),0)</f>
        <v>0</v>
      </c>
      <c r="T163" s="497">
        <f t="shared" si="74"/>
        <v>0</v>
      </c>
      <c r="U163" s="475"/>
      <c r="V163" s="553">
        <f t="shared" si="53"/>
        <v>0</v>
      </c>
      <c r="W163" s="476">
        <f t="shared" si="54"/>
        <v>0</v>
      </c>
      <c r="X163" s="476">
        <f t="shared" si="55"/>
        <v>0</v>
      </c>
      <c r="Y163" s="476">
        <f t="shared" si="56"/>
        <v>0</v>
      </c>
      <c r="Z163" s="554">
        <f t="shared" si="57"/>
        <v>0</v>
      </c>
      <c r="AA163" s="477">
        <f t="shared" si="58"/>
        <v>0</v>
      </c>
      <c r="AB163" s="477">
        <f t="shared" si="59"/>
        <v>0</v>
      </c>
      <c r="AC163" s="477">
        <f t="shared" si="60"/>
        <v>0</v>
      </c>
      <c r="AD163" s="555">
        <f t="shared" si="61"/>
        <v>0</v>
      </c>
      <c r="AE163" s="478">
        <f t="shared" si="62"/>
        <v>0</v>
      </c>
      <c r="AF163" s="478">
        <f t="shared" si="63"/>
        <v>0</v>
      </c>
      <c r="AG163" s="478">
        <f t="shared" si="64"/>
        <v>0</v>
      </c>
      <c r="AH163" s="479">
        <f t="shared" si="65"/>
        <v>0</v>
      </c>
      <c r="AI163" s="479">
        <f t="shared" si="66"/>
        <v>0</v>
      </c>
      <c r="AJ163" s="479">
        <f t="shared" si="67"/>
        <v>0</v>
      </c>
      <c r="AK163" s="413">
        <f t="shared" si="68"/>
        <v>0</v>
      </c>
      <c r="AL163" s="413">
        <f t="shared" si="69"/>
        <v>0</v>
      </c>
      <c r="AM163" s="413">
        <f t="shared" si="70"/>
        <v>0</v>
      </c>
      <c r="AN163" s="1124">
        <f t="shared" si="71"/>
        <v>0</v>
      </c>
      <c r="AO163" s="1138">
        <f t="shared" si="72"/>
        <v>0</v>
      </c>
      <c r="AP163" s="1155">
        <f t="shared" si="73"/>
        <v>0</v>
      </c>
      <c r="AV163" s="620"/>
    </row>
    <row r="164" spans="1:48" x14ac:dyDescent="0.2">
      <c r="A164" s="480"/>
      <c r="B164" s="481"/>
      <c r="C164" s="495"/>
      <c r="D164" s="483"/>
      <c r="E164" s="483"/>
      <c r="F164" s="484"/>
      <c r="G164" s="470">
        <f t="shared" si="52"/>
        <v>0</v>
      </c>
      <c r="H164" s="471"/>
      <c r="I164" s="471"/>
      <c r="J164" s="471"/>
      <c r="K164" s="471"/>
      <c r="L164" s="471"/>
      <c r="M164" s="471"/>
      <c r="N164" s="471"/>
      <c r="O164" s="471"/>
      <c r="P164" s="471"/>
      <c r="Q164" s="471"/>
      <c r="R164" s="471"/>
      <c r="S164" s="496">
        <f>IFERROR(IF(A164&lt;&gt;"GfB",(SUM(G164:J164,L164,P164)*12+(N164+O164))*(100+$J$12+$J$13)%+((K164+M164+Q164+R164*('B4_Allgemeine Angaben'!$L$53=1))*12),(SUM(G164:J164,L164,P164)*12+(N164+O164))*(100+$J$15+$J$13)%+((K164+M164+Q164+R164*('B4_Allgemeine Angaben'!$L$53=1))*12)),0)</f>
        <v>0</v>
      </c>
      <c r="T164" s="497">
        <f t="shared" si="74"/>
        <v>0</v>
      </c>
      <c r="U164" s="475"/>
      <c r="V164" s="553">
        <f t="shared" si="53"/>
        <v>0</v>
      </c>
      <c r="W164" s="476">
        <f t="shared" si="54"/>
        <v>0</v>
      </c>
      <c r="X164" s="476">
        <f t="shared" si="55"/>
        <v>0</v>
      </c>
      <c r="Y164" s="476">
        <f t="shared" si="56"/>
        <v>0</v>
      </c>
      <c r="Z164" s="554">
        <f t="shared" si="57"/>
        <v>0</v>
      </c>
      <c r="AA164" s="477">
        <f t="shared" si="58"/>
        <v>0</v>
      </c>
      <c r="AB164" s="477">
        <f t="shared" si="59"/>
        <v>0</v>
      </c>
      <c r="AC164" s="477">
        <f t="shared" si="60"/>
        <v>0</v>
      </c>
      <c r="AD164" s="555">
        <f t="shared" si="61"/>
        <v>0</v>
      </c>
      <c r="AE164" s="478">
        <f t="shared" si="62"/>
        <v>0</v>
      </c>
      <c r="AF164" s="478">
        <f t="shared" si="63"/>
        <v>0</v>
      </c>
      <c r="AG164" s="478">
        <f t="shared" si="64"/>
        <v>0</v>
      </c>
      <c r="AH164" s="479">
        <f t="shared" si="65"/>
        <v>0</v>
      </c>
      <c r="AI164" s="479">
        <f t="shared" si="66"/>
        <v>0</v>
      </c>
      <c r="AJ164" s="479">
        <f t="shared" si="67"/>
        <v>0</v>
      </c>
      <c r="AK164" s="413">
        <f t="shared" si="68"/>
        <v>0</v>
      </c>
      <c r="AL164" s="413">
        <f t="shared" si="69"/>
        <v>0</v>
      </c>
      <c r="AM164" s="413">
        <f t="shared" si="70"/>
        <v>0</v>
      </c>
      <c r="AN164" s="1124">
        <f t="shared" si="71"/>
        <v>0</v>
      </c>
      <c r="AO164" s="1138">
        <f t="shared" si="72"/>
        <v>0</v>
      </c>
      <c r="AP164" s="1155">
        <f t="shared" si="73"/>
        <v>0</v>
      </c>
      <c r="AV164" s="620"/>
    </row>
    <row r="165" spans="1:48" x14ac:dyDescent="0.2">
      <c r="A165" s="480"/>
      <c r="B165" s="481"/>
      <c r="C165" s="495"/>
      <c r="D165" s="483"/>
      <c r="E165" s="483"/>
      <c r="F165" s="484"/>
      <c r="G165" s="470">
        <f t="shared" si="52"/>
        <v>0</v>
      </c>
      <c r="H165" s="471"/>
      <c r="I165" s="471"/>
      <c r="J165" s="471"/>
      <c r="K165" s="471"/>
      <c r="L165" s="471"/>
      <c r="M165" s="471"/>
      <c r="N165" s="471"/>
      <c r="O165" s="471"/>
      <c r="P165" s="471"/>
      <c r="Q165" s="471"/>
      <c r="R165" s="471"/>
      <c r="S165" s="496">
        <f>IFERROR(IF(A165&lt;&gt;"GfB",(SUM(G165:J165,L165,P165)*12+(N165+O165))*(100+$J$12+$J$13)%+((K165+M165+Q165+R165*('B4_Allgemeine Angaben'!$L$53=1))*12),(SUM(G165:J165,L165,P165)*12+(N165+O165))*(100+$J$15+$J$13)%+((K165+M165+Q165+R165*('B4_Allgemeine Angaben'!$L$53=1))*12)),0)</f>
        <v>0</v>
      </c>
      <c r="T165" s="497">
        <f t="shared" si="74"/>
        <v>0</v>
      </c>
      <c r="U165" s="475"/>
      <c r="V165" s="553">
        <f t="shared" si="53"/>
        <v>0</v>
      </c>
      <c r="W165" s="476">
        <f t="shared" si="54"/>
        <v>0</v>
      </c>
      <c r="X165" s="476">
        <f t="shared" si="55"/>
        <v>0</v>
      </c>
      <c r="Y165" s="476">
        <f t="shared" si="56"/>
        <v>0</v>
      </c>
      <c r="Z165" s="554">
        <f t="shared" si="57"/>
        <v>0</v>
      </c>
      <c r="AA165" s="477">
        <f t="shared" si="58"/>
        <v>0</v>
      </c>
      <c r="AB165" s="477">
        <f t="shared" si="59"/>
        <v>0</v>
      </c>
      <c r="AC165" s="477">
        <f t="shared" si="60"/>
        <v>0</v>
      </c>
      <c r="AD165" s="555">
        <f t="shared" si="61"/>
        <v>0</v>
      </c>
      <c r="AE165" s="478">
        <f t="shared" si="62"/>
        <v>0</v>
      </c>
      <c r="AF165" s="478">
        <f t="shared" si="63"/>
        <v>0</v>
      </c>
      <c r="AG165" s="478">
        <f t="shared" si="64"/>
        <v>0</v>
      </c>
      <c r="AH165" s="479">
        <f t="shared" si="65"/>
        <v>0</v>
      </c>
      <c r="AI165" s="479">
        <f t="shared" si="66"/>
        <v>0</v>
      </c>
      <c r="AJ165" s="479">
        <f t="shared" si="67"/>
        <v>0</v>
      </c>
      <c r="AK165" s="413">
        <f t="shared" si="68"/>
        <v>0</v>
      </c>
      <c r="AL165" s="413">
        <f t="shared" si="69"/>
        <v>0</v>
      </c>
      <c r="AM165" s="413">
        <f t="shared" si="70"/>
        <v>0</v>
      </c>
      <c r="AN165" s="1124">
        <f t="shared" si="71"/>
        <v>0</v>
      </c>
      <c r="AO165" s="1138">
        <f t="shared" si="72"/>
        <v>0</v>
      </c>
      <c r="AP165" s="1155">
        <f t="shared" si="73"/>
        <v>0</v>
      </c>
      <c r="AV165" s="620"/>
    </row>
    <row r="166" spans="1:48" x14ac:dyDescent="0.2">
      <c r="A166" s="480"/>
      <c r="B166" s="481"/>
      <c r="C166" s="495"/>
      <c r="D166" s="483"/>
      <c r="E166" s="483"/>
      <c r="F166" s="484"/>
      <c r="G166" s="470">
        <f t="shared" si="52"/>
        <v>0</v>
      </c>
      <c r="H166" s="471"/>
      <c r="I166" s="471"/>
      <c r="J166" s="471"/>
      <c r="K166" s="471"/>
      <c r="L166" s="471"/>
      <c r="M166" s="471"/>
      <c r="N166" s="471"/>
      <c r="O166" s="471"/>
      <c r="P166" s="471"/>
      <c r="Q166" s="471"/>
      <c r="R166" s="471"/>
      <c r="S166" s="496">
        <f>IFERROR(IF(A166&lt;&gt;"GfB",(SUM(G166:J166,L166,P166)*12+(N166+O166))*(100+$J$12+$J$13)%+((K166+M166+Q166+R166*('B4_Allgemeine Angaben'!$L$53=1))*12),(SUM(G166:J166,L166,P166)*12+(N166+O166))*(100+$J$15+$J$13)%+((K166+M166+Q166+R166*('B4_Allgemeine Angaben'!$L$53=1))*12)),0)</f>
        <v>0</v>
      </c>
      <c r="T166" s="497">
        <f t="shared" si="74"/>
        <v>0</v>
      </c>
      <c r="U166" s="475"/>
      <c r="V166" s="553">
        <f t="shared" si="53"/>
        <v>0</v>
      </c>
      <c r="W166" s="476">
        <f t="shared" si="54"/>
        <v>0</v>
      </c>
      <c r="X166" s="476">
        <f t="shared" si="55"/>
        <v>0</v>
      </c>
      <c r="Y166" s="476">
        <f t="shared" si="56"/>
        <v>0</v>
      </c>
      <c r="Z166" s="554">
        <f t="shared" si="57"/>
        <v>0</v>
      </c>
      <c r="AA166" s="477">
        <f t="shared" si="58"/>
        <v>0</v>
      </c>
      <c r="AB166" s="477">
        <f t="shared" si="59"/>
        <v>0</v>
      </c>
      <c r="AC166" s="477">
        <f t="shared" si="60"/>
        <v>0</v>
      </c>
      <c r="AD166" s="555">
        <f t="shared" si="61"/>
        <v>0</v>
      </c>
      <c r="AE166" s="478">
        <f t="shared" si="62"/>
        <v>0</v>
      </c>
      <c r="AF166" s="478">
        <f t="shared" si="63"/>
        <v>0</v>
      </c>
      <c r="AG166" s="478">
        <f t="shared" si="64"/>
        <v>0</v>
      </c>
      <c r="AH166" s="479">
        <f t="shared" si="65"/>
        <v>0</v>
      </c>
      <c r="AI166" s="479">
        <f t="shared" si="66"/>
        <v>0</v>
      </c>
      <c r="AJ166" s="479">
        <f t="shared" si="67"/>
        <v>0</v>
      </c>
      <c r="AK166" s="413">
        <f t="shared" si="68"/>
        <v>0</v>
      </c>
      <c r="AL166" s="413">
        <f t="shared" si="69"/>
        <v>0</v>
      </c>
      <c r="AM166" s="413">
        <f t="shared" si="70"/>
        <v>0</v>
      </c>
      <c r="AN166" s="1124">
        <f t="shared" si="71"/>
        <v>0</v>
      </c>
      <c r="AO166" s="1138">
        <f t="shared" si="72"/>
        <v>0</v>
      </c>
      <c r="AP166" s="1155">
        <f t="shared" si="73"/>
        <v>0</v>
      </c>
      <c r="AV166" s="620"/>
    </row>
    <row r="167" spans="1:48" x14ac:dyDescent="0.2">
      <c r="A167" s="480"/>
      <c r="B167" s="481"/>
      <c r="C167" s="495"/>
      <c r="D167" s="483"/>
      <c r="E167" s="483"/>
      <c r="F167" s="484"/>
      <c r="G167" s="470">
        <f t="shared" si="52"/>
        <v>0</v>
      </c>
      <c r="H167" s="471"/>
      <c r="I167" s="471"/>
      <c r="J167" s="471"/>
      <c r="K167" s="471"/>
      <c r="L167" s="471"/>
      <c r="M167" s="471"/>
      <c r="N167" s="471"/>
      <c r="O167" s="471"/>
      <c r="P167" s="471"/>
      <c r="Q167" s="471"/>
      <c r="R167" s="471"/>
      <c r="S167" s="496">
        <f>IFERROR(IF(A167&lt;&gt;"GfB",(SUM(G167:J167,L167,P167)*12+(N167+O167))*(100+$J$12+$J$13)%+((K167+M167+Q167+R167*('B4_Allgemeine Angaben'!$L$53=1))*12),(SUM(G167:J167,L167,P167)*12+(N167+O167))*(100+$J$15+$J$13)%+((K167+M167+Q167+R167*('B4_Allgemeine Angaben'!$L$53=1))*12)),0)</f>
        <v>0</v>
      </c>
      <c r="T167" s="497">
        <f t="shared" si="74"/>
        <v>0</v>
      </c>
      <c r="U167" s="475"/>
      <c r="V167" s="553">
        <f t="shared" si="53"/>
        <v>0</v>
      </c>
      <c r="W167" s="476">
        <f t="shared" si="54"/>
        <v>0</v>
      </c>
      <c r="X167" s="476">
        <f t="shared" si="55"/>
        <v>0</v>
      </c>
      <c r="Y167" s="476">
        <f t="shared" si="56"/>
        <v>0</v>
      </c>
      <c r="Z167" s="554">
        <f t="shared" si="57"/>
        <v>0</v>
      </c>
      <c r="AA167" s="477">
        <f t="shared" si="58"/>
        <v>0</v>
      </c>
      <c r="AB167" s="477">
        <f t="shared" si="59"/>
        <v>0</v>
      </c>
      <c r="AC167" s="477">
        <f t="shared" si="60"/>
        <v>0</v>
      </c>
      <c r="AD167" s="555">
        <f t="shared" si="61"/>
        <v>0</v>
      </c>
      <c r="AE167" s="478">
        <f t="shared" si="62"/>
        <v>0</v>
      </c>
      <c r="AF167" s="478">
        <f t="shared" si="63"/>
        <v>0</v>
      </c>
      <c r="AG167" s="478">
        <f t="shared" si="64"/>
        <v>0</v>
      </c>
      <c r="AH167" s="479">
        <f t="shared" si="65"/>
        <v>0</v>
      </c>
      <c r="AI167" s="479">
        <f t="shared" si="66"/>
        <v>0</v>
      </c>
      <c r="AJ167" s="479">
        <f t="shared" si="67"/>
        <v>0</v>
      </c>
      <c r="AK167" s="413">
        <f t="shared" si="68"/>
        <v>0</v>
      </c>
      <c r="AL167" s="413">
        <f t="shared" si="69"/>
        <v>0</v>
      </c>
      <c r="AM167" s="413">
        <f t="shared" si="70"/>
        <v>0</v>
      </c>
      <c r="AN167" s="1124">
        <f t="shared" si="71"/>
        <v>0</v>
      </c>
      <c r="AO167" s="1138">
        <f t="shared" si="72"/>
        <v>0</v>
      </c>
      <c r="AP167" s="1155">
        <f t="shared" si="73"/>
        <v>0</v>
      </c>
      <c r="AV167" s="620"/>
    </row>
    <row r="168" spans="1:48" x14ac:dyDescent="0.2">
      <c r="A168" s="480"/>
      <c r="B168" s="481"/>
      <c r="C168" s="495"/>
      <c r="D168" s="483"/>
      <c r="E168" s="483"/>
      <c r="F168" s="484"/>
      <c r="G168" s="470">
        <f t="shared" si="52"/>
        <v>0</v>
      </c>
      <c r="H168" s="471"/>
      <c r="I168" s="471"/>
      <c r="J168" s="471"/>
      <c r="K168" s="471"/>
      <c r="L168" s="471"/>
      <c r="M168" s="471"/>
      <c r="N168" s="471"/>
      <c r="O168" s="471"/>
      <c r="P168" s="471"/>
      <c r="Q168" s="471"/>
      <c r="R168" s="471"/>
      <c r="S168" s="496">
        <f>IFERROR(IF(A168&lt;&gt;"GfB",(SUM(G168:J168,L168,P168)*12+(N168+O168))*(100+$J$12+$J$13)%+((K168+M168+Q168+R168*('B4_Allgemeine Angaben'!$L$53=1))*12),(SUM(G168:J168,L168,P168)*12+(N168+O168))*(100+$J$15+$J$13)%+((K168+M168+Q168+R168*('B4_Allgemeine Angaben'!$L$53=1))*12)),0)</f>
        <v>0</v>
      </c>
      <c r="T168" s="497">
        <f t="shared" si="74"/>
        <v>0</v>
      </c>
      <c r="U168" s="475"/>
      <c r="V168" s="553">
        <f t="shared" si="53"/>
        <v>0</v>
      </c>
      <c r="W168" s="476">
        <f t="shared" si="54"/>
        <v>0</v>
      </c>
      <c r="X168" s="476">
        <f t="shared" si="55"/>
        <v>0</v>
      </c>
      <c r="Y168" s="476">
        <f t="shared" si="56"/>
        <v>0</v>
      </c>
      <c r="Z168" s="554">
        <f t="shared" si="57"/>
        <v>0</v>
      </c>
      <c r="AA168" s="477">
        <f t="shared" si="58"/>
        <v>0</v>
      </c>
      <c r="AB168" s="477">
        <f t="shared" si="59"/>
        <v>0</v>
      </c>
      <c r="AC168" s="477">
        <f t="shared" si="60"/>
        <v>0</v>
      </c>
      <c r="AD168" s="555">
        <f t="shared" si="61"/>
        <v>0</v>
      </c>
      <c r="AE168" s="478">
        <f t="shared" si="62"/>
        <v>0</v>
      </c>
      <c r="AF168" s="478">
        <f t="shared" si="63"/>
        <v>0</v>
      </c>
      <c r="AG168" s="478">
        <f t="shared" si="64"/>
        <v>0</v>
      </c>
      <c r="AH168" s="479">
        <f t="shared" si="65"/>
        <v>0</v>
      </c>
      <c r="AI168" s="479">
        <f t="shared" si="66"/>
        <v>0</v>
      </c>
      <c r="AJ168" s="479">
        <f t="shared" si="67"/>
        <v>0</v>
      </c>
      <c r="AK168" s="413">
        <f t="shared" si="68"/>
        <v>0</v>
      </c>
      <c r="AL168" s="413">
        <f t="shared" si="69"/>
        <v>0</v>
      </c>
      <c r="AM168" s="413">
        <f t="shared" si="70"/>
        <v>0</v>
      </c>
      <c r="AN168" s="1124">
        <f t="shared" si="71"/>
        <v>0</v>
      </c>
      <c r="AO168" s="1138">
        <f t="shared" si="72"/>
        <v>0</v>
      </c>
      <c r="AP168" s="1155">
        <f t="shared" si="73"/>
        <v>0</v>
      </c>
      <c r="AV168" s="620"/>
    </row>
    <row r="169" spans="1:48" x14ac:dyDescent="0.2">
      <c r="A169" s="480"/>
      <c r="B169" s="481"/>
      <c r="C169" s="495"/>
      <c r="D169" s="483"/>
      <c r="E169" s="483"/>
      <c r="F169" s="484"/>
      <c r="G169" s="470">
        <f t="shared" si="52"/>
        <v>0</v>
      </c>
      <c r="H169" s="471"/>
      <c r="I169" s="471"/>
      <c r="J169" s="471"/>
      <c r="K169" s="471"/>
      <c r="L169" s="471"/>
      <c r="M169" s="471"/>
      <c r="N169" s="471"/>
      <c r="O169" s="471"/>
      <c r="P169" s="471"/>
      <c r="Q169" s="471"/>
      <c r="R169" s="471"/>
      <c r="S169" s="496">
        <f>IFERROR(IF(A169&lt;&gt;"GfB",(SUM(G169:J169,L169,P169)*12+(N169+O169))*(100+$J$12+$J$13)%+((K169+M169+Q169+R169*('B4_Allgemeine Angaben'!$L$53=1))*12),(SUM(G169:J169,L169,P169)*12+(N169+O169))*(100+$J$15+$J$13)%+((K169+M169+Q169+R169*('B4_Allgemeine Angaben'!$L$53=1))*12)),0)</f>
        <v>0</v>
      </c>
      <c r="T169" s="497">
        <f t="shared" si="74"/>
        <v>0</v>
      </c>
      <c r="U169" s="475"/>
      <c r="V169" s="553">
        <f t="shared" si="53"/>
        <v>0</v>
      </c>
      <c r="W169" s="476">
        <f t="shared" si="54"/>
        <v>0</v>
      </c>
      <c r="X169" s="476">
        <f t="shared" si="55"/>
        <v>0</v>
      </c>
      <c r="Y169" s="476">
        <f t="shared" si="56"/>
        <v>0</v>
      </c>
      <c r="Z169" s="554">
        <f t="shared" si="57"/>
        <v>0</v>
      </c>
      <c r="AA169" s="477">
        <f t="shared" si="58"/>
        <v>0</v>
      </c>
      <c r="AB169" s="477">
        <f t="shared" si="59"/>
        <v>0</v>
      </c>
      <c r="AC169" s="477">
        <f t="shared" si="60"/>
        <v>0</v>
      </c>
      <c r="AD169" s="555">
        <f t="shared" si="61"/>
        <v>0</v>
      </c>
      <c r="AE169" s="478">
        <f t="shared" si="62"/>
        <v>0</v>
      </c>
      <c r="AF169" s="478">
        <f t="shared" si="63"/>
        <v>0</v>
      </c>
      <c r="AG169" s="478">
        <f t="shared" si="64"/>
        <v>0</v>
      </c>
      <c r="AH169" s="479">
        <f t="shared" si="65"/>
        <v>0</v>
      </c>
      <c r="AI169" s="479">
        <f t="shared" si="66"/>
        <v>0</v>
      </c>
      <c r="AJ169" s="479">
        <f t="shared" si="67"/>
        <v>0</v>
      </c>
      <c r="AK169" s="413">
        <f t="shared" si="68"/>
        <v>0</v>
      </c>
      <c r="AL169" s="413">
        <f t="shared" si="69"/>
        <v>0</v>
      </c>
      <c r="AM169" s="413">
        <f t="shared" si="70"/>
        <v>0</v>
      </c>
      <c r="AN169" s="1124">
        <f t="shared" si="71"/>
        <v>0</v>
      </c>
      <c r="AO169" s="1138">
        <f t="shared" si="72"/>
        <v>0</v>
      </c>
      <c r="AP169" s="1155">
        <f t="shared" si="73"/>
        <v>0</v>
      </c>
      <c r="AV169" s="620"/>
    </row>
    <row r="170" spans="1:48" x14ac:dyDescent="0.2">
      <c r="A170" s="480"/>
      <c r="B170" s="481"/>
      <c r="C170" s="495"/>
      <c r="D170" s="483"/>
      <c r="E170" s="483"/>
      <c r="F170" s="484"/>
      <c r="G170" s="470">
        <f t="shared" si="52"/>
        <v>0</v>
      </c>
      <c r="H170" s="471"/>
      <c r="I170" s="471"/>
      <c r="J170" s="471"/>
      <c r="K170" s="471"/>
      <c r="L170" s="471"/>
      <c r="M170" s="471"/>
      <c r="N170" s="471"/>
      <c r="O170" s="471"/>
      <c r="P170" s="471"/>
      <c r="Q170" s="471"/>
      <c r="R170" s="471"/>
      <c r="S170" s="496">
        <f>IFERROR(IF(A170&lt;&gt;"GfB",(SUM(G170:J170,L170,P170)*12+(N170+O170))*(100+$J$12+$J$13)%+((K170+M170+Q170+R170*('B4_Allgemeine Angaben'!$L$53=1))*12),(SUM(G170:J170,L170,P170)*12+(N170+O170))*(100+$J$15+$J$13)%+((K170+M170+Q170+R170*('B4_Allgemeine Angaben'!$L$53=1))*12)),0)</f>
        <v>0</v>
      </c>
      <c r="T170" s="497">
        <f t="shared" si="74"/>
        <v>0</v>
      </c>
      <c r="U170" s="475"/>
      <c r="V170" s="553">
        <f t="shared" si="53"/>
        <v>0</v>
      </c>
      <c r="W170" s="476">
        <f t="shared" si="54"/>
        <v>0</v>
      </c>
      <c r="X170" s="476">
        <f t="shared" si="55"/>
        <v>0</v>
      </c>
      <c r="Y170" s="476">
        <f t="shared" si="56"/>
        <v>0</v>
      </c>
      <c r="Z170" s="554">
        <f t="shared" si="57"/>
        <v>0</v>
      </c>
      <c r="AA170" s="477">
        <f t="shared" si="58"/>
        <v>0</v>
      </c>
      <c r="AB170" s="477">
        <f t="shared" si="59"/>
        <v>0</v>
      </c>
      <c r="AC170" s="477">
        <f t="shared" si="60"/>
        <v>0</v>
      </c>
      <c r="AD170" s="555">
        <f t="shared" si="61"/>
        <v>0</v>
      </c>
      <c r="AE170" s="478">
        <f t="shared" si="62"/>
        <v>0</v>
      </c>
      <c r="AF170" s="478">
        <f t="shared" si="63"/>
        <v>0</v>
      </c>
      <c r="AG170" s="478">
        <f t="shared" si="64"/>
        <v>0</v>
      </c>
      <c r="AH170" s="479">
        <f t="shared" si="65"/>
        <v>0</v>
      </c>
      <c r="AI170" s="479">
        <f t="shared" si="66"/>
        <v>0</v>
      </c>
      <c r="AJ170" s="479">
        <f t="shared" si="67"/>
        <v>0</v>
      </c>
      <c r="AK170" s="413">
        <f t="shared" si="68"/>
        <v>0</v>
      </c>
      <c r="AL170" s="413">
        <f t="shared" si="69"/>
        <v>0</v>
      </c>
      <c r="AM170" s="413">
        <f t="shared" si="70"/>
        <v>0</v>
      </c>
      <c r="AN170" s="1124">
        <f t="shared" si="71"/>
        <v>0</v>
      </c>
      <c r="AO170" s="1138">
        <f t="shared" si="72"/>
        <v>0</v>
      </c>
      <c r="AP170" s="1155">
        <f t="shared" si="73"/>
        <v>0</v>
      </c>
      <c r="AV170" s="620"/>
    </row>
    <row r="171" spans="1:48" x14ac:dyDescent="0.2">
      <c r="A171" s="480"/>
      <c r="B171" s="481"/>
      <c r="C171" s="495"/>
      <c r="D171" s="483"/>
      <c r="E171" s="483"/>
      <c r="F171" s="484"/>
      <c r="G171" s="470">
        <f t="shared" si="52"/>
        <v>0</v>
      </c>
      <c r="H171" s="471"/>
      <c r="I171" s="471"/>
      <c r="J171" s="471"/>
      <c r="K171" s="471"/>
      <c r="L171" s="471"/>
      <c r="M171" s="471"/>
      <c r="N171" s="471"/>
      <c r="O171" s="471"/>
      <c r="P171" s="471"/>
      <c r="Q171" s="471"/>
      <c r="R171" s="471"/>
      <c r="S171" s="496">
        <f>IFERROR(IF(A171&lt;&gt;"GfB",(SUM(G171:J171,L171,P171)*12+(N171+O171))*(100+$J$12+$J$13)%+((K171+M171+Q171+R171*('B4_Allgemeine Angaben'!$L$53=1))*12),(SUM(G171:J171,L171,P171)*12+(N171+O171))*(100+$J$15+$J$13)%+((K171+M171+Q171+R171*('B4_Allgemeine Angaben'!$L$53=1))*12)),0)</f>
        <v>0</v>
      </c>
      <c r="T171" s="497">
        <f t="shared" si="74"/>
        <v>0</v>
      </c>
      <c r="U171" s="475"/>
      <c r="V171" s="553">
        <f t="shared" si="53"/>
        <v>0</v>
      </c>
      <c r="W171" s="476">
        <f t="shared" si="54"/>
        <v>0</v>
      </c>
      <c r="X171" s="476">
        <f t="shared" si="55"/>
        <v>0</v>
      </c>
      <c r="Y171" s="476">
        <f t="shared" si="56"/>
        <v>0</v>
      </c>
      <c r="Z171" s="554">
        <f t="shared" si="57"/>
        <v>0</v>
      </c>
      <c r="AA171" s="477">
        <f t="shared" si="58"/>
        <v>0</v>
      </c>
      <c r="AB171" s="477">
        <f t="shared" si="59"/>
        <v>0</v>
      </c>
      <c r="AC171" s="477">
        <f t="shared" si="60"/>
        <v>0</v>
      </c>
      <c r="AD171" s="555">
        <f t="shared" si="61"/>
        <v>0</v>
      </c>
      <c r="AE171" s="478">
        <f t="shared" si="62"/>
        <v>0</v>
      </c>
      <c r="AF171" s="478">
        <f t="shared" si="63"/>
        <v>0</v>
      </c>
      <c r="AG171" s="478">
        <f t="shared" si="64"/>
        <v>0</v>
      </c>
      <c r="AH171" s="479">
        <f t="shared" si="65"/>
        <v>0</v>
      </c>
      <c r="AI171" s="479">
        <f t="shared" si="66"/>
        <v>0</v>
      </c>
      <c r="AJ171" s="479">
        <f t="shared" si="67"/>
        <v>0</v>
      </c>
      <c r="AK171" s="413">
        <f t="shared" si="68"/>
        <v>0</v>
      </c>
      <c r="AL171" s="413">
        <f t="shared" si="69"/>
        <v>0</v>
      </c>
      <c r="AM171" s="413">
        <f t="shared" si="70"/>
        <v>0</v>
      </c>
      <c r="AN171" s="1124">
        <f t="shared" si="71"/>
        <v>0</v>
      </c>
      <c r="AO171" s="1138">
        <f t="shared" si="72"/>
        <v>0</v>
      </c>
      <c r="AP171" s="1155">
        <f t="shared" si="73"/>
        <v>0</v>
      </c>
      <c r="AV171" s="620"/>
    </row>
    <row r="172" spans="1:48" x14ac:dyDescent="0.2">
      <c r="A172" s="480"/>
      <c r="B172" s="481"/>
      <c r="C172" s="495"/>
      <c r="D172" s="483"/>
      <c r="E172" s="483"/>
      <c r="F172" s="484"/>
      <c r="G172" s="470">
        <f t="shared" si="52"/>
        <v>0</v>
      </c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96">
        <f>IFERROR(IF(A172&lt;&gt;"GfB",(SUM(G172:J172,L172,P172)*12+(N172+O172))*(100+$J$12+$J$13)%+((K172+M172+Q172+R172*('B4_Allgemeine Angaben'!$L$53=1))*12),(SUM(G172:J172,L172,P172)*12+(N172+O172))*(100+$J$15+$J$13)%+((K172+M172+Q172+R172*('B4_Allgemeine Angaben'!$L$53=1))*12)),0)</f>
        <v>0</v>
      </c>
      <c r="T172" s="497">
        <f t="shared" si="74"/>
        <v>0</v>
      </c>
      <c r="U172" s="475"/>
      <c r="V172" s="553">
        <f t="shared" si="53"/>
        <v>0</v>
      </c>
      <c r="W172" s="476">
        <f t="shared" si="54"/>
        <v>0</v>
      </c>
      <c r="X172" s="476">
        <f t="shared" si="55"/>
        <v>0</v>
      </c>
      <c r="Y172" s="476">
        <f t="shared" si="56"/>
        <v>0</v>
      </c>
      <c r="Z172" s="554">
        <f t="shared" si="57"/>
        <v>0</v>
      </c>
      <c r="AA172" s="477">
        <f t="shared" si="58"/>
        <v>0</v>
      </c>
      <c r="AB172" s="477">
        <f t="shared" si="59"/>
        <v>0</v>
      </c>
      <c r="AC172" s="477">
        <f t="shared" si="60"/>
        <v>0</v>
      </c>
      <c r="AD172" s="555">
        <f t="shared" si="61"/>
        <v>0</v>
      </c>
      <c r="AE172" s="478">
        <f t="shared" si="62"/>
        <v>0</v>
      </c>
      <c r="AF172" s="478">
        <f t="shared" si="63"/>
        <v>0</v>
      </c>
      <c r="AG172" s="478">
        <f t="shared" si="64"/>
        <v>0</v>
      </c>
      <c r="AH172" s="479">
        <f t="shared" si="65"/>
        <v>0</v>
      </c>
      <c r="AI172" s="479">
        <f t="shared" si="66"/>
        <v>0</v>
      </c>
      <c r="AJ172" s="479">
        <f t="shared" si="67"/>
        <v>0</v>
      </c>
      <c r="AK172" s="413">
        <f t="shared" si="68"/>
        <v>0</v>
      </c>
      <c r="AL172" s="413">
        <f t="shared" si="69"/>
        <v>0</v>
      </c>
      <c r="AM172" s="413">
        <f t="shared" si="70"/>
        <v>0</v>
      </c>
      <c r="AN172" s="1124">
        <f t="shared" si="71"/>
        <v>0</v>
      </c>
      <c r="AO172" s="1138">
        <f t="shared" si="72"/>
        <v>0</v>
      </c>
      <c r="AP172" s="1155">
        <f t="shared" si="73"/>
        <v>0</v>
      </c>
      <c r="AV172" s="620"/>
    </row>
    <row r="173" spans="1:48" x14ac:dyDescent="0.2">
      <c r="A173" s="480"/>
      <c r="B173" s="481"/>
      <c r="C173" s="495"/>
      <c r="D173" s="483"/>
      <c r="E173" s="483"/>
      <c r="F173" s="484"/>
      <c r="G173" s="470">
        <f t="shared" si="52"/>
        <v>0</v>
      </c>
      <c r="H173" s="471"/>
      <c r="I173" s="471"/>
      <c r="J173" s="471"/>
      <c r="K173" s="471"/>
      <c r="L173" s="471"/>
      <c r="M173" s="471"/>
      <c r="N173" s="471"/>
      <c r="O173" s="471"/>
      <c r="P173" s="471"/>
      <c r="Q173" s="471"/>
      <c r="R173" s="471"/>
      <c r="S173" s="496">
        <f>IFERROR(IF(A173&lt;&gt;"GfB",(SUM(G173:J173,L173,P173)*12+(N173+O173))*(100+$J$12+$J$13)%+((K173+M173+Q173+R173*('B4_Allgemeine Angaben'!$L$53=1))*12),(SUM(G173:J173,L173,P173)*12+(N173+O173))*(100+$J$15+$J$13)%+((K173+M173+Q173+R173*('B4_Allgemeine Angaben'!$L$53=1))*12)),0)</f>
        <v>0</v>
      </c>
      <c r="T173" s="497">
        <f t="shared" si="74"/>
        <v>0</v>
      </c>
      <c r="U173" s="475"/>
      <c r="V173" s="553">
        <f t="shared" si="53"/>
        <v>0</v>
      </c>
      <c r="W173" s="476">
        <f t="shared" si="54"/>
        <v>0</v>
      </c>
      <c r="X173" s="476">
        <f t="shared" si="55"/>
        <v>0</v>
      </c>
      <c r="Y173" s="476">
        <f t="shared" si="56"/>
        <v>0</v>
      </c>
      <c r="Z173" s="554">
        <f t="shared" si="57"/>
        <v>0</v>
      </c>
      <c r="AA173" s="477">
        <f t="shared" si="58"/>
        <v>0</v>
      </c>
      <c r="AB173" s="477">
        <f t="shared" si="59"/>
        <v>0</v>
      </c>
      <c r="AC173" s="477">
        <f t="shared" si="60"/>
        <v>0</v>
      </c>
      <c r="AD173" s="555">
        <f t="shared" si="61"/>
        <v>0</v>
      </c>
      <c r="AE173" s="478">
        <f t="shared" si="62"/>
        <v>0</v>
      </c>
      <c r="AF173" s="478">
        <f t="shared" si="63"/>
        <v>0</v>
      </c>
      <c r="AG173" s="478">
        <f t="shared" si="64"/>
        <v>0</v>
      </c>
      <c r="AH173" s="479">
        <f t="shared" si="65"/>
        <v>0</v>
      </c>
      <c r="AI173" s="479">
        <f t="shared" si="66"/>
        <v>0</v>
      </c>
      <c r="AJ173" s="479">
        <f t="shared" si="67"/>
        <v>0</v>
      </c>
      <c r="AK173" s="413">
        <f t="shared" si="68"/>
        <v>0</v>
      </c>
      <c r="AL173" s="413">
        <f t="shared" si="69"/>
        <v>0</v>
      </c>
      <c r="AM173" s="413">
        <f t="shared" si="70"/>
        <v>0</v>
      </c>
      <c r="AN173" s="1124">
        <f t="shared" si="71"/>
        <v>0</v>
      </c>
      <c r="AO173" s="1138">
        <f t="shared" si="72"/>
        <v>0</v>
      </c>
      <c r="AP173" s="1155">
        <f t="shared" si="73"/>
        <v>0</v>
      </c>
      <c r="AV173" s="620"/>
    </row>
    <row r="174" spans="1:48" x14ac:dyDescent="0.2">
      <c r="A174" s="480"/>
      <c r="B174" s="481"/>
      <c r="C174" s="495"/>
      <c r="D174" s="483"/>
      <c r="E174" s="483"/>
      <c r="F174" s="484"/>
      <c r="G174" s="470">
        <f t="shared" si="52"/>
        <v>0</v>
      </c>
      <c r="H174" s="471"/>
      <c r="I174" s="471"/>
      <c r="J174" s="471"/>
      <c r="K174" s="471"/>
      <c r="L174" s="471"/>
      <c r="M174" s="471"/>
      <c r="N174" s="471"/>
      <c r="O174" s="471"/>
      <c r="P174" s="471"/>
      <c r="Q174" s="471"/>
      <c r="R174" s="471"/>
      <c r="S174" s="496">
        <f>IFERROR(IF(A174&lt;&gt;"GfB",(SUM(G174:J174,L174,P174)*12+(N174+O174))*(100+$J$12+$J$13)%+((K174+M174+Q174+R174*('B4_Allgemeine Angaben'!$L$53=1))*12),(SUM(G174:J174,L174,P174)*12+(N174+O174))*(100+$J$15+$J$13)%+((K174+M174+Q174+R174*('B4_Allgemeine Angaben'!$L$53=1))*12)),0)</f>
        <v>0</v>
      </c>
      <c r="T174" s="497">
        <f t="shared" si="74"/>
        <v>0</v>
      </c>
      <c r="U174" s="475"/>
      <c r="V174" s="553">
        <f t="shared" si="53"/>
        <v>0</v>
      </c>
      <c r="W174" s="476">
        <f t="shared" si="54"/>
        <v>0</v>
      </c>
      <c r="X174" s="476">
        <f t="shared" si="55"/>
        <v>0</v>
      </c>
      <c r="Y174" s="476">
        <f t="shared" si="56"/>
        <v>0</v>
      </c>
      <c r="Z174" s="554">
        <f t="shared" si="57"/>
        <v>0</v>
      </c>
      <c r="AA174" s="477">
        <f t="shared" si="58"/>
        <v>0</v>
      </c>
      <c r="AB174" s="477">
        <f t="shared" si="59"/>
        <v>0</v>
      </c>
      <c r="AC174" s="477">
        <f t="shared" si="60"/>
        <v>0</v>
      </c>
      <c r="AD174" s="555">
        <f t="shared" si="61"/>
        <v>0</v>
      </c>
      <c r="AE174" s="478">
        <f t="shared" si="62"/>
        <v>0</v>
      </c>
      <c r="AF174" s="478">
        <f t="shared" si="63"/>
        <v>0</v>
      </c>
      <c r="AG174" s="478">
        <f t="shared" si="64"/>
        <v>0</v>
      </c>
      <c r="AH174" s="479">
        <f t="shared" si="65"/>
        <v>0</v>
      </c>
      <c r="AI174" s="479">
        <f t="shared" si="66"/>
        <v>0</v>
      </c>
      <c r="AJ174" s="479">
        <f t="shared" si="67"/>
        <v>0</v>
      </c>
      <c r="AK174" s="413">
        <f t="shared" si="68"/>
        <v>0</v>
      </c>
      <c r="AL174" s="413">
        <f t="shared" si="69"/>
        <v>0</v>
      </c>
      <c r="AM174" s="413">
        <f t="shared" si="70"/>
        <v>0</v>
      </c>
      <c r="AN174" s="1124">
        <f t="shared" si="71"/>
        <v>0</v>
      </c>
      <c r="AO174" s="1138">
        <f t="shared" si="72"/>
        <v>0</v>
      </c>
      <c r="AP174" s="1155">
        <f t="shared" si="73"/>
        <v>0</v>
      </c>
      <c r="AV174" s="620"/>
    </row>
    <row r="175" spans="1:48" x14ac:dyDescent="0.2">
      <c r="A175" s="480"/>
      <c r="B175" s="481"/>
      <c r="C175" s="495"/>
      <c r="D175" s="483"/>
      <c r="E175" s="483"/>
      <c r="F175" s="484"/>
      <c r="G175" s="470">
        <f t="shared" si="52"/>
        <v>0</v>
      </c>
      <c r="H175" s="471"/>
      <c r="I175" s="471"/>
      <c r="J175" s="471"/>
      <c r="K175" s="471"/>
      <c r="L175" s="471"/>
      <c r="M175" s="471"/>
      <c r="N175" s="471"/>
      <c r="O175" s="471"/>
      <c r="P175" s="471"/>
      <c r="Q175" s="471"/>
      <c r="R175" s="471"/>
      <c r="S175" s="496">
        <f>IFERROR(IF(A175&lt;&gt;"GfB",(SUM(G175:J175,L175,P175)*12+(N175+O175))*(100+$J$12+$J$13)%+((K175+M175+Q175+R175*('B4_Allgemeine Angaben'!$L$53=1))*12),(SUM(G175:J175,L175,P175)*12+(N175+O175))*(100+$J$15+$J$13)%+((K175+M175+Q175+R175*('B4_Allgemeine Angaben'!$L$53=1))*12)),0)</f>
        <v>0</v>
      </c>
      <c r="T175" s="497">
        <f t="shared" si="74"/>
        <v>0</v>
      </c>
      <c r="U175" s="475"/>
      <c r="V175" s="553">
        <f t="shared" si="53"/>
        <v>0</v>
      </c>
      <c r="W175" s="476">
        <f t="shared" si="54"/>
        <v>0</v>
      </c>
      <c r="X175" s="476">
        <f t="shared" si="55"/>
        <v>0</v>
      </c>
      <c r="Y175" s="476">
        <f t="shared" si="56"/>
        <v>0</v>
      </c>
      <c r="Z175" s="554">
        <f t="shared" si="57"/>
        <v>0</v>
      </c>
      <c r="AA175" s="477">
        <f t="shared" si="58"/>
        <v>0</v>
      </c>
      <c r="AB175" s="477">
        <f t="shared" si="59"/>
        <v>0</v>
      </c>
      <c r="AC175" s="477">
        <f t="shared" si="60"/>
        <v>0</v>
      </c>
      <c r="AD175" s="555">
        <f t="shared" si="61"/>
        <v>0</v>
      </c>
      <c r="AE175" s="478">
        <f t="shared" si="62"/>
        <v>0</v>
      </c>
      <c r="AF175" s="478">
        <f t="shared" si="63"/>
        <v>0</v>
      </c>
      <c r="AG175" s="478">
        <f t="shared" si="64"/>
        <v>0</v>
      </c>
      <c r="AH175" s="479">
        <f t="shared" si="65"/>
        <v>0</v>
      </c>
      <c r="AI175" s="479">
        <f t="shared" si="66"/>
        <v>0</v>
      </c>
      <c r="AJ175" s="479">
        <f t="shared" si="67"/>
        <v>0</v>
      </c>
      <c r="AK175" s="413">
        <f t="shared" si="68"/>
        <v>0</v>
      </c>
      <c r="AL175" s="413">
        <f t="shared" si="69"/>
        <v>0</v>
      </c>
      <c r="AM175" s="413">
        <f t="shared" si="70"/>
        <v>0</v>
      </c>
      <c r="AN175" s="1124">
        <f t="shared" si="71"/>
        <v>0</v>
      </c>
      <c r="AO175" s="1138">
        <f t="shared" si="72"/>
        <v>0</v>
      </c>
      <c r="AP175" s="1155">
        <f t="shared" si="73"/>
        <v>0</v>
      </c>
      <c r="AV175" s="620"/>
    </row>
    <row r="176" spans="1:48" x14ac:dyDescent="0.2">
      <c r="A176" s="480"/>
      <c r="B176" s="481"/>
      <c r="C176" s="495"/>
      <c r="D176" s="483"/>
      <c r="E176" s="483"/>
      <c r="F176" s="484"/>
      <c r="G176" s="470">
        <f t="shared" si="52"/>
        <v>0</v>
      </c>
      <c r="H176" s="471"/>
      <c r="I176" s="471"/>
      <c r="J176" s="471"/>
      <c r="K176" s="471"/>
      <c r="L176" s="471"/>
      <c r="M176" s="471"/>
      <c r="N176" s="471"/>
      <c r="O176" s="471"/>
      <c r="P176" s="471"/>
      <c r="Q176" s="471"/>
      <c r="R176" s="471"/>
      <c r="S176" s="496">
        <f>IFERROR(IF(A176&lt;&gt;"GfB",(SUM(G176:J176,L176,P176)*12+(N176+O176))*(100+$J$12+$J$13)%+((K176+M176+Q176+R176*('B4_Allgemeine Angaben'!$L$53=1))*12),(SUM(G176:J176,L176,P176)*12+(N176+O176))*(100+$J$15+$J$13)%+((K176+M176+Q176+R176*('B4_Allgemeine Angaben'!$L$53=1))*12)),0)</f>
        <v>0</v>
      </c>
      <c r="T176" s="497">
        <f t="shared" si="74"/>
        <v>0</v>
      </c>
      <c r="U176" s="475"/>
      <c r="V176" s="553">
        <f t="shared" si="53"/>
        <v>0</v>
      </c>
      <c r="W176" s="476">
        <f t="shared" si="54"/>
        <v>0</v>
      </c>
      <c r="X176" s="476">
        <f t="shared" si="55"/>
        <v>0</v>
      </c>
      <c r="Y176" s="476">
        <f t="shared" si="56"/>
        <v>0</v>
      </c>
      <c r="Z176" s="554">
        <f t="shared" si="57"/>
        <v>0</v>
      </c>
      <c r="AA176" s="477">
        <f t="shared" si="58"/>
        <v>0</v>
      </c>
      <c r="AB176" s="477">
        <f t="shared" si="59"/>
        <v>0</v>
      </c>
      <c r="AC176" s="477">
        <f t="shared" si="60"/>
        <v>0</v>
      </c>
      <c r="AD176" s="555">
        <f t="shared" si="61"/>
        <v>0</v>
      </c>
      <c r="AE176" s="478">
        <f t="shared" si="62"/>
        <v>0</v>
      </c>
      <c r="AF176" s="478">
        <f t="shared" si="63"/>
        <v>0</v>
      </c>
      <c r="AG176" s="478">
        <f t="shared" si="64"/>
        <v>0</v>
      </c>
      <c r="AH176" s="479">
        <f t="shared" si="65"/>
        <v>0</v>
      </c>
      <c r="AI176" s="479">
        <f t="shared" si="66"/>
        <v>0</v>
      </c>
      <c r="AJ176" s="479">
        <f t="shared" si="67"/>
        <v>0</v>
      </c>
      <c r="AK176" s="413">
        <f t="shared" si="68"/>
        <v>0</v>
      </c>
      <c r="AL176" s="413">
        <f t="shared" si="69"/>
        <v>0</v>
      </c>
      <c r="AM176" s="413">
        <f t="shared" si="70"/>
        <v>0</v>
      </c>
      <c r="AN176" s="1124">
        <f t="shared" si="71"/>
        <v>0</v>
      </c>
      <c r="AO176" s="1138">
        <f t="shared" si="72"/>
        <v>0</v>
      </c>
      <c r="AP176" s="1155">
        <f t="shared" si="73"/>
        <v>0</v>
      </c>
      <c r="AV176" s="620"/>
    </row>
    <row r="177" spans="1:48" x14ac:dyDescent="0.2">
      <c r="A177" s="480"/>
      <c r="B177" s="481"/>
      <c r="C177" s="495"/>
      <c r="D177" s="483"/>
      <c r="E177" s="483"/>
      <c r="F177" s="484"/>
      <c r="G177" s="470">
        <f t="shared" si="52"/>
        <v>0</v>
      </c>
      <c r="H177" s="471"/>
      <c r="I177" s="471"/>
      <c r="J177" s="471"/>
      <c r="K177" s="471"/>
      <c r="L177" s="471"/>
      <c r="M177" s="471"/>
      <c r="N177" s="471"/>
      <c r="O177" s="471"/>
      <c r="P177" s="471"/>
      <c r="Q177" s="471"/>
      <c r="R177" s="471"/>
      <c r="S177" s="496">
        <f>IFERROR(IF(A177&lt;&gt;"GfB",(SUM(G177:J177,L177,P177)*12+(N177+O177))*(100+$J$12+$J$13)%+((K177+M177+Q177+R177*('B4_Allgemeine Angaben'!$L$53=1))*12),(SUM(G177:J177,L177,P177)*12+(N177+O177))*(100+$J$15+$J$13)%+((K177+M177+Q177+R177*('B4_Allgemeine Angaben'!$L$53=1))*12)),0)</f>
        <v>0</v>
      </c>
      <c r="T177" s="497">
        <f t="shared" si="74"/>
        <v>0</v>
      </c>
      <c r="U177" s="475"/>
      <c r="V177" s="553">
        <f t="shared" si="53"/>
        <v>0</v>
      </c>
      <c r="W177" s="476">
        <f t="shared" si="54"/>
        <v>0</v>
      </c>
      <c r="X177" s="476">
        <f t="shared" si="55"/>
        <v>0</v>
      </c>
      <c r="Y177" s="476">
        <f t="shared" si="56"/>
        <v>0</v>
      </c>
      <c r="Z177" s="554">
        <f t="shared" si="57"/>
        <v>0</v>
      </c>
      <c r="AA177" s="477">
        <f t="shared" si="58"/>
        <v>0</v>
      </c>
      <c r="AB177" s="477">
        <f t="shared" si="59"/>
        <v>0</v>
      </c>
      <c r="AC177" s="477">
        <f t="shared" si="60"/>
        <v>0</v>
      </c>
      <c r="AD177" s="555">
        <f t="shared" si="61"/>
        <v>0</v>
      </c>
      <c r="AE177" s="478">
        <f t="shared" si="62"/>
        <v>0</v>
      </c>
      <c r="AF177" s="478">
        <f t="shared" si="63"/>
        <v>0</v>
      </c>
      <c r="AG177" s="478">
        <f t="shared" si="64"/>
        <v>0</v>
      </c>
      <c r="AH177" s="479">
        <f t="shared" si="65"/>
        <v>0</v>
      </c>
      <c r="AI177" s="479">
        <f t="shared" si="66"/>
        <v>0</v>
      </c>
      <c r="AJ177" s="479">
        <f t="shared" si="67"/>
        <v>0</v>
      </c>
      <c r="AK177" s="413">
        <f t="shared" si="68"/>
        <v>0</v>
      </c>
      <c r="AL177" s="413">
        <f t="shared" si="69"/>
        <v>0</v>
      </c>
      <c r="AM177" s="413">
        <f t="shared" si="70"/>
        <v>0</v>
      </c>
      <c r="AN177" s="1124">
        <f t="shared" si="71"/>
        <v>0</v>
      </c>
      <c r="AO177" s="1138">
        <f t="shared" si="72"/>
        <v>0</v>
      </c>
      <c r="AP177" s="1155">
        <f t="shared" si="73"/>
        <v>0</v>
      </c>
      <c r="AV177" s="620"/>
    </row>
    <row r="178" spans="1:48" x14ac:dyDescent="0.2">
      <c r="A178" s="480"/>
      <c r="B178" s="481"/>
      <c r="C178" s="495"/>
      <c r="D178" s="483"/>
      <c r="E178" s="483"/>
      <c r="F178" s="484"/>
      <c r="G178" s="470">
        <f t="shared" si="52"/>
        <v>0</v>
      </c>
      <c r="H178" s="471"/>
      <c r="I178" s="471"/>
      <c r="J178" s="471"/>
      <c r="K178" s="471"/>
      <c r="L178" s="471"/>
      <c r="M178" s="471"/>
      <c r="N178" s="471"/>
      <c r="O178" s="471"/>
      <c r="P178" s="471"/>
      <c r="Q178" s="471"/>
      <c r="R178" s="471"/>
      <c r="S178" s="496">
        <f>IFERROR(IF(A178&lt;&gt;"GfB",(SUM(G178:J178,L178,P178)*12+(N178+O178))*(100+$J$12+$J$13)%+((K178+M178+Q178+R178*('B4_Allgemeine Angaben'!$L$53=1))*12),(SUM(G178:J178,L178,P178)*12+(N178+O178))*(100+$J$15+$J$13)%+((K178+M178+Q178+R178*('B4_Allgemeine Angaben'!$L$53=1))*12)),0)</f>
        <v>0</v>
      </c>
      <c r="T178" s="497">
        <f t="shared" si="74"/>
        <v>0</v>
      </c>
      <c r="U178" s="475"/>
      <c r="V178" s="553">
        <f t="shared" si="53"/>
        <v>0</v>
      </c>
      <c r="W178" s="476">
        <f t="shared" si="54"/>
        <v>0</v>
      </c>
      <c r="X178" s="476">
        <f t="shared" si="55"/>
        <v>0</v>
      </c>
      <c r="Y178" s="476">
        <f t="shared" si="56"/>
        <v>0</v>
      </c>
      <c r="Z178" s="554">
        <f t="shared" si="57"/>
        <v>0</v>
      </c>
      <c r="AA178" s="477">
        <f t="shared" si="58"/>
        <v>0</v>
      </c>
      <c r="AB178" s="477">
        <f t="shared" si="59"/>
        <v>0</v>
      </c>
      <c r="AC178" s="477">
        <f t="shared" si="60"/>
        <v>0</v>
      </c>
      <c r="AD178" s="555">
        <f t="shared" si="61"/>
        <v>0</v>
      </c>
      <c r="AE178" s="478">
        <f t="shared" si="62"/>
        <v>0</v>
      </c>
      <c r="AF178" s="478">
        <f t="shared" si="63"/>
        <v>0</v>
      </c>
      <c r="AG178" s="478">
        <f t="shared" si="64"/>
        <v>0</v>
      </c>
      <c r="AH178" s="479">
        <f t="shared" si="65"/>
        <v>0</v>
      </c>
      <c r="AI178" s="479">
        <f t="shared" si="66"/>
        <v>0</v>
      </c>
      <c r="AJ178" s="479">
        <f t="shared" si="67"/>
        <v>0</v>
      </c>
      <c r="AK178" s="413">
        <f t="shared" si="68"/>
        <v>0</v>
      </c>
      <c r="AL178" s="413">
        <f t="shared" si="69"/>
        <v>0</v>
      </c>
      <c r="AM178" s="413">
        <f t="shared" si="70"/>
        <v>0</v>
      </c>
      <c r="AN178" s="1124">
        <f t="shared" si="71"/>
        <v>0</v>
      </c>
      <c r="AO178" s="1138">
        <f t="shared" si="72"/>
        <v>0</v>
      </c>
      <c r="AP178" s="1155">
        <f t="shared" si="73"/>
        <v>0</v>
      </c>
      <c r="AV178" s="620"/>
    </row>
    <row r="179" spans="1:48" x14ac:dyDescent="0.2">
      <c r="A179" s="480"/>
      <c r="B179" s="481"/>
      <c r="C179" s="495"/>
      <c r="D179" s="483"/>
      <c r="E179" s="483"/>
      <c r="F179" s="484"/>
      <c r="G179" s="470">
        <f t="shared" si="52"/>
        <v>0</v>
      </c>
      <c r="H179" s="471"/>
      <c r="I179" s="471"/>
      <c r="J179" s="471"/>
      <c r="K179" s="471"/>
      <c r="L179" s="471"/>
      <c r="M179" s="471"/>
      <c r="N179" s="471"/>
      <c r="O179" s="471"/>
      <c r="P179" s="471"/>
      <c r="Q179" s="471"/>
      <c r="R179" s="471"/>
      <c r="S179" s="496">
        <f>IFERROR(IF(A179&lt;&gt;"GfB",(SUM(G179:J179,L179,P179)*12+(N179+O179))*(100+$J$12+$J$13)%+((K179+M179+Q179+R179*('B4_Allgemeine Angaben'!$L$53=1))*12),(SUM(G179:J179,L179,P179)*12+(N179+O179))*(100+$J$15+$J$13)%+((K179+M179+Q179+R179*('B4_Allgemeine Angaben'!$L$53=1))*12)),0)</f>
        <v>0</v>
      </c>
      <c r="T179" s="497">
        <f t="shared" si="74"/>
        <v>0</v>
      </c>
      <c r="U179" s="475"/>
      <c r="V179" s="553">
        <f t="shared" si="53"/>
        <v>0</v>
      </c>
      <c r="W179" s="476">
        <f t="shared" si="54"/>
        <v>0</v>
      </c>
      <c r="X179" s="476">
        <f t="shared" si="55"/>
        <v>0</v>
      </c>
      <c r="Y179" s="476">
        <f t="shared" si="56"/>
        <v>0</v>
      </c>
      <c r="Z179" s="554">
        <f t="shared" si="57"/>
        <v>0</v>
      </c>
      <c r="AA179" s="477">
        <f t="shared" si="58"/>
        <v>0</v>
      </c>
      <c r="AB179" s="477">
        <f t="shared" si="59"/>
        <v>0</v>
      </c>
      <c r="AC179" s="477">
        <f t="shared" si="60"/>
        <v>0</v>
      </c>
      <c r="AD179" s="555">
        <f t="shared" si="61"/>
        <v>0</v>
      </c>
      <c r="AE179" s="478">
        <f t="shared" si="62"/>
        <v>0</v>
      </c>
      <c r="AF179" s="478">
        <f t="shared" si="63"/>
        <v>0</v>
      </c>
      <c r="AG179" s="478">
        <f t="shared" si="64"/>
        <v>0</v>
      </c>
      <c r="AH179" s="479">
        <f t="shared" si="65"/>
        <v>0</v>
      </c>
      <c r="AI179" s="479">
        <f t="shared" si="66"/>
        <v>0</v>
      </c>
      <c r="AJ179" s="479">
        <f t="shared" si="67"/>
        <v>0</v>
      </c>
      <c r="AK179" s="413">
        <f t="shared" si="68"/>
        <v>0</v>
      </c>
      <c r="AL179" s="413">
        <f t="shared" si="69"/>
        <v>0</v>
      </c>
      <c r="AM179" s="413">
        <f t="shared" si="70"/>
        <v>0</v>
      </c>
      <c r="AN179" s="1124">
        <f t="shared" si="71"/>
        <v>0</v>
      </c>
      <c r="AO179" s="1138">
        <f t="shared" si="72"/>
        <v>0</v>
      </c>
      <c r="AP179" s="1155">
        <f t="shared" si="73"/>
        <v>0</v>
      </c>
      <c r="AV179" s="620"/>
    </row>
    <row r="180" spans="1:48" x14ac:dyDescent="0.2">
      <c r="A180" s="480"/>
      <c r="B180" s="481"/>
      <c r="C180" s="495"/>
      <c r="D180" s="483"/>
      <c r="E180" s="483"/>
      <c r="F180" s="484"/>
      <c r="G180" s="470">
        <f t="shared" si="52"/>
        <v>0</v>
      </c>
      <c r="H180" s="471"/>
      <c r="I180" s="471"/>
      <c r="J180" s="471"/>
      <c r="K180" s="471"/>
      <c r="L180" s="471"/>
      <c r="M180" s="471"/>
      <c r="N180" s="471"/>
      <c r="O180" s="471"/>
      <c r="P180" s="471"/>
      <c r="Q180" s="471"/>
      <c r="R180" s="471"/>
      <c r="S180" s="496">
        <f>IFERROR(IF(A180&lt;&gt;"GfB",(SUM(G180:J180,L180,P180)*12+(N180+O180))*(100+$J$12+$J$13)%+((K180+M180+Q180+R180*('B4_Allgemeine Angaben'!$L$53=1))*12),(SUM(G180:J180,L180,P180)*12+(N180+O180))*(100+$J$15+$J$13)%+((K180+M180+Q180+R180*('B4_Allgemeine Angaben'!$L$53=1))*12)),0)</f>
        <v>0</v>
      </c>
      <c r="T180" s="497">
        <f t="shared" si="74"/>
        <v>0</v>
      </c>
      <c r="U180" s="475"/>
      <c r="V180" s="553">
        <f t="shared" si="53"/>
        <v>0</v>
      </c>
      <c r="W180" s="476">
        <f t="shared" si="54"/>
        <v>0</v>
      </c>
      <c r="X180" s="476">
        <f t="shared" si="55"/>
        <v>0</v>
      </c>
      <c r="Y180" s="476">
        <f t="shared" si="56"/>
        <v>0</v>
      </c>
      <c r="Z180" s="554">
        <f t="shared" si="57"/>
        <v>0</v>
      </c>
      <c r="AA180" s="477">
        <f t="shared" si="58"/>
        <v>0</v>
      </c>
      <c r="AB180" s="477">
        <f t="shared" si="59"/>
        <v>0</v>
      </c>
      <c r="AC180" s="477">
        <f t="shared" si="60"/>
        <v>0</v>
      </c>
      <c r="AD180" s="555">
        <f t="shared" si="61"/>
        <v>0</v>
      </c>
      <c r="AE180" s="478">
        <f t="shared" si="62"/>
        <v>0</v>
      </c>
      <c r="AF180" s="478">
        <f t="shared" si="63"/>
        <v>0</v>
      </c>
      <c r="AG180" s="478">
        <f t="shared" si="64"/>
        <v>0</v>
      </c>
      <c r="AH180" s="479">
        <f t="shared" si="65"/>
        <v>0</v>
      </c>
      <c r="AI180" s="479">
        <f t="shared" si="66"/>
        <v>0</v>
      </c>
      <c r="AJ180" s="479">
        <f t="shared" si="67"/>
        <v>0</v>
      </c>
      <c r="AK180" s="413">
        <f t="shared" si="68"/>
        <v>0</v>
      </c>
      <c r="AL180" s="413">
        <f t="shared" si="69"/>
        <v>0</v>
      </c>
      <c r="AM180" s="413">
        <f t="shared" si="70"/>
        <v>0</v>
      </c>
      <c r="AN180" s="1124">
        <f t="shared" si="71"/>
        <v>0</v>
      </c>
      <c r="AO180" s="1138">
        <f t="shared" si="72"/>
        <v>0</v>
      </c>
      <c r="AP180" s="1155">
        <f t="shared" si="73"/>
        <v>0</v>
      </c>
      <c r="AV180" s="620"/>
    </row>
    <row r="181" spans="1:48" x14ac:dyDescent="0.2">
      <c r="A181" s="480"/>
      <c r="B181" s="481"/>
      <c r="C181" s="495"/>
      <c r="D181" s="483"/>
      <c r="E181" s="483"/>
      <c r="F181" s="484"/>
      <c r="G181" s="470">
        <f t="shared" si="52"/>
        <v>0</v>
      </c>
      <c r="H181" s="471"/>
      <c r="I181" s="471"/>
      <c r="J181" s="471"/>
      <c r="K181" s="471"/>
      <c r="L181" s="471"/>
      <c r="M181" s="471"/>
      <c r="N181" s="471"/>
      <c r="O181" s="471"/>
      <c r="P181" s="471"/>
      <c r="Q181" s="471"/>
      <c r="R181" s="471"/>
      <c r="S181" s="496">
        <f>IFERROR(IF(A181&lt;&gt;"GfB",(SUM(G181:J181,L181,P181)*12+(N181+O181))*(100+$J$12+$J$13)%+((K181+M181+Q181+R181*('B4_Allgemeine Angaben'!$L$53=1))*12),(SUM(G181:J181,L181,P181)*12+(N181+O181))*(100+$J$15+$J$13)%+((K181+M181+Q181+R181*('B4_Allgemeine Angaben'!$L$53=1))*12)),0)</f>
        <v>0</v>
      </c>
      <c r="T181" s="497">
        <f t="shared" si="74"/>
        <v>0</v>
      </c>
      <c r="U181" s="475"/>
      <c r="V181" s="553">
        <f t="shared" si="53"/>
        <v>0</v>
      </c>
      <c r="W181" s="476">
        <f t="shared" si="54"/>
        <v>0</v>
      </c>
      <c r="X181" s="476">
        <f t="shared" si="55"/>
        <v>0</v>
      </c>
      <c r="Y181" s="476">
        <f t="shared" si="56"/>
        <v>0</v>
      </c>
      <c r="Z181" s="554">
        <f t="shared" si="57"/>
        <v>0</v>
      </c>
      <c r="AA181" s="477">
        <f t="shared" si="58"/>
        <v>0</v>
      </c>
      <c r="AB181" s="477">
        <f t="shared" si="59"/>
        <v>0</v>
      </c>
      <c r="AC181" s="477">
        <f t="shared" si="60"/>
        <v>0</v>
      </c>
      <c r="AD181" s="555">
        <f t="shared" si="61"/>
        <v>0</v>
      </c>
      <c r="AE181" s="478">
        <f t="shared" si="62"/>
        <v>0</v>
      </c>
      <c r="AF181" s="478">
        <f t="shared" si="63"/>
        <v>0</v>
      </c>
      <c r="AG181" s="478">
        <f t="shared" si="64"/>
        <v>0</v>
      </c>
      <c r="AH181" s="479">
        <f t="shared" si="65"/>
        <v>0</v>
      </c>
      <c r="AI181" s="479">
        <f t="shared" si="66"/>
        <v>0</v>
      </c>
      <c r="AJ181" s="479">
        <f t="shared" si="67"/>
        <v>0</v>
      </c>
      <c r="AK181" s="413">
        <f t="shared" si="68"/>
        <v>0</v>
      </c>
      <c r="AL181" s="413">
        <f t="shared" si="69"/>
        <v>0</v>
      </c>
      <c r="AM181" s="413">
        <f t="shared" si="70"/>
        <v>0</v>
      </c>
      <c r="AN181" s="1124">
        <f t="shared" si="71"/>
        <v>0</v>
      </c>
      <c r="AO181" s="1138">
        <f t="shared" si="72"/>
        <v>0</v>
      </c>
      <c r="AP181" s="1155">
        <f t="shared" si="73"/>
        <v>0</v>
      </c>
      <c r="AV181" s="620"/>
    </row>
    <row r="182" spans="1:48" x14ac:dyDescent="0.2">
      <c r="A182" s="480"/>
      <c r="B182" s="481"/>
      <c r="C182" s="495"/>
      <c r="D182" s="483"/>
      <c r="E182" s="483"/>
      <c r="F182" s="484"/>
      <c r="G182" s="470">
        <f t="shared" si="52"/>
        <v>0</v>
      </c>
      <c r="H182" s="471"/>
      <c r="I182" s="471"/>
      <c r="J182" s="471"/>
      <c r="K182" s="471"/>
      <c r="L182" s="471"/>
      <c r="M182" s="471"/>
      <c r="N182" s="471"/>
      <c r="O182" s="471"/>
      <c r="P182" s="471"/>
      <c r="Q182" s="471"/>
      <c r="R182" s="471"/>
      <c r="S182" s="496">
        <f>IFERROR(IF(A182&lt;&gt;"GfB",(SUM(G182:J182,L182,P182)*12+(N182+O182))*(100+$J$12+$J$13)%+((K182+M182+Q182+R182*('B4_Allgemeine Angaben'!$L$53=1))*12),(SUM(G182:J182,L182,P182)*12+(N182+O182))*(100+$J$15+$J$13)%+((K182+M182+Q182+R182*('B4_Allgemeine Angaben'!$L$53=1))*12)),0)</f>
        <v>0</v>
      </c>
      <c r="T182" s="497">
        <f t="shared" si="74"/>
        <v>0</v>
      </c>
      <c r="U182" s="475"/>
      <c r="V182" s="553">
        <f t="shared" si="53"/>
        <v>0</v>
      </c>
      <c r="W182" s="476">
        <f t="shared" si="54"/>
        <v>0</v>
      </c>
      <c r="X182" s="476">
        <f t="shared" si="55"/>
        <v>0</v>
      </c>
      <c r="Y182" s="476">
        <f t="shared" si="56"/>
        <v>0</v>
      </c>
      <c r="Z182" s="554">
        <f t="shared" si="57"/>
        <v>0</v>
      </c>
      <c r="AA182" s="477">
        <f t="shared" si="58"/>
        <v>0</v>
      </c>
      <c r="AB182" s="477">
        <f t="shared" si="59"/>
        <v>0</v>
      </c>
      <c r="AC182" s="477">
        <f t="shared" si="60"/>
        <v>0</v>
      </c>
      <c r="AD182" s="555">
        <f t="shared" si="61"/>
        <v>0</v>
      </c>
      <c r="AE182" s="478">
        <f t="shared" si="62"/>
        <v>0</v>
      </c>
      <c r="AF182" s="478">
        <f t="shared" si="63"/>
        <v>0</v>
      </c>
      <c r="AG182" s="478">
        <f t="shared" si="64"/>
        <v>0</v>
      </c>
      <c r="AH182" s="479">
        <f t="shared" si="65"/>
        <v>0</v>
      </c>
      <c r="AI182" s="479">
        <f t="shared" si="66"/>
        <v>0</v>
      </c>
      <c r="AJ182" s="479">
        <f t="shared" si="67"/>
        <v>0</v>
      </c>
      <c r="AK182" s="413">
        <f t="shared" si="68"/>
        <v>0</v>
      </c>
      <c r="AL182" s="413">
        <f t="shared" si="69"/>
        <v>0</v>
      </c>
      <c r="AM182" s="413">
        <f t="shared" si="70"/>
        <v>0</v>
      </c>
      <c r="AN182" s="1124">
        <f t="shared" si="71"/>
        <v>0</v>
      </c>
      <c r="AO182" s="1138">
        <f t="shared" si="72"/>
        <v>0</v>
      </c>
      <c r="AP182" s="1155">
        <f t="shared" si="73"/>
        <v>0</v>
      </c>
      <c r="AV182" s="620"/>
    </row>
    <row r="183" spans="1:48" x14ac:dyDescent="0.2">
      <c r="A183" s="480"/>
      <c r="B183" s="481"/>
      <c r="C183" s="495"/>
      <c r="D183" s="483"/>
      <c r="E183" s="483"/>
      <c r="F183" s="484"/>
      <c r="G183" s="470">
        <f t="shared" si="52"/>
        <v>0</v>
      </c>
      <c r="H183" s="471"/>
      <c r="I183" s="471"/>
      <c r="J183" s="471"/>
      <c r="K183" s="471"/>
      <c r="L183" s="471"/>
      <c r="M183" s="471"/>
      <c r="N183" s="471"/>
      <c r="O183" s="471"/>
      <c r="P183" s="471"/>
      <c r="Q183" s="471"/>
      <c r="R183" s="471"/>
      <c r="S183" s="496">
        <f>IFERROR(IF(A183&lt;&gt;"GfB",(SUM(G183:J183,L183,P183)*12+(N183+O183))*(100+$J$12+$J$13)%+((K183+M183+Q183+R183*('B4_Allgemeine Angaben'!$L$53=1))*12),(SUM(G183:J183,L183,P183)*12+(N183+O183))*(100+$J$15+$J$13)%+((K183+M183+Q183+R183*('B4_Allgemeine Angaben'!$L$53=1))*12)),0)</f>
        <v>0</v>
      </c>
      <c r="T183" s="497">
        <f t="shared" si="74"/>
        <v>0</v>
      </c>
      <c r="U183" s="475"/>
      <c r="V183" s="553">
        <f t="shared" si="53"/>
        <v>0</v>
      </c>
      <c r="W183" s="476">
        <f t="shared" si="54"/>
        <v>0</v>
      </c>
      <c r="X183" s="476">
        <f t="shared" si="55"/>
        <v>0</v>
      </c>
      <c r="Y183" s="476">
        <f t="shared" si="56"/>
        <v>0</v>
      </c>
      <c r="Z183" s="554">
        <f t="shared" si="57"/>
        <v>0</v>
      </c>
      <c r="AA183" s="477">
        <f t="shared" si="58"/>
        <v>0</v>
      </c>
      <c r="AB183" s="477">
        <f t="shared" si="59"/>
        <v>0</v>
      </c>
      <c r="AC183" s="477">
        <f t="shared" si="60"/>
        <v>0</v>
      </c>
      <c r="AD183" s="555">
        <f t="shared" si="61"/>
        <v>0</v>
      </c>
      <c r="AE183" s="478">
        <f t="shared" si="62"/>
        <v>0</v>
      </c>
      <c r="AF183" s="478">
        <f t="shared" si="63"/>
        <v>0</v>
      </c>
      <c r="AG183" s="478">
        <f t="shared" si="64"/>
        <v>0</v>
      </c>
      <c r="AH183" s="479">
        <f t="shared" si="65"/>
        <v>0</v>
      </c>
      <c r="AI183" s="479">
        <f t="shared" si="66"/>
        <v>0</v>
      </c>
      <c r="AJ183" s="479">
        <f t="shared" si="67"/>
        <v>0</v>
      </c>
      <c r="AK183" s="413">
        <f t="shared" si="68"/>
        <v>0</v>
      </c>
      <c r="AL183" s="413">
        <f t="shared" si="69"/>
        <v>0</v>
      </c>
      <c r="AM183" s="413">
        <f t="shared" si="70"/>
        <v>0</v>
      </c>
      <c r="AN183" s="1124">
        <f t="shared" si="71"/>
        <v>0</v>
      </c>
      <c r="AO183" s="1138">
        <f t="shared" si="72"/>
        <v>0</v>
      </c>
      <c r="AP183" s="1155">
        <f t="shared" si="73"/>
        <v>0</v>
      </c>
      <c r="AV183" s="620"/>
    </row>
    <row r="184" spans="1:48" x14ac:dyDescent="0.2">
      <c r="A184" s="480"/>
      <c r="B184" s="481"/>
      <c r="C184" s="495"/>
      <c r="D184" s="483"/>
      <c r="E184" s="483"/>
      <c r="F184" s="484"/>
      <c r="G184" s="470">
        <f t="shared" si="52"/>
        <v>0</v>
      </c>
      <c r="H184" s="471"/>
      <c r="I184" s="471"/>
      <c r="J184" s="471"/>
      <c r="K184" s="471"/>
      <c r="L184" s="471"/>
      <c r="M184" s="471"/>
      <c r="N184" s="471"/>
      <c r="O184" s="471"/>
      <c r="P184" s="471"/>
      <c r="Q184" s="471"/>
      <c r="R184" s="471"/>
      <c r="S184" s="496">
        <f>IFERROR(IF(A184&lt;&gt;"GfB",(SUM(G184:J184,L184,P184)*12+(N184+O184))*(100+$J$12+$J$13)%+((K184+M184+Q184+R184*('B4_Allgemeine Angaben'!$L$53=1))*12),(SUM(G184:J184,L184,P184)*12+(N184+O184))*(100+$J$15+$J$13)%+((K184+M184+Q184+R184*('B4_Allgemeine Angaben'!$L$53=1))*12)),0)</f>
        <v>0</v>
      </c>
      <c r="T184" s="497">
        <f t="shared" si="74"/>
        <v>0</v>
      </c>
      <c r="U184" s="475"/>
      <c r="V184" s="553">
        <f t="shared" si="53"/>
        <v>0</v>
      </c>
      <c r="W184" s="476">
        <f t="shared" si="54"/>
        <v>0</v>
      </c>
      <c r="X184" s="476">
        <f t="shared" si="55"/>
        <v>0</v>
      </c>
      <c r="Y184" s="476">
        <f t="shared" si="56"/>
        <v>0</v>
      </c>
      <c r="Z184" s="554">
        <f t="shared" si="57"/>
        <v>0</v>
      </c>
      <c r="AA184" s="477">
        <f t="shared" si="58"/>
        <v>0</v>
      </c>
      <c r="AB184" s="477">
        <f t="shared" si="59"/>
        <v>0</v>
      </c>
      <c r="AC184" s="477">
        <f t="shared" si="60"/>
        <v>0</v>
      </c>
      <c r="AD184" s="555">
        <f t="shared" si="61"/>
        <v>0</v>
      </c>
      <c r="AE184" s="478">
        <f t="shared" si="62"/>
        <v>0</v>
      </c>
      <c r="AF184" s="478">
        <f t="shared" si="63"/>
        <v>0</v>
      </c>
      <c r="AG184" s="478">
        <f t="shared" si="64"/>
        <v>0</v>
      </c>
      <c r="AH184" s="479">
        <f t="shared" si="65"/>
        <v>0</v>
      </c>
      <c r="AI184" s="479">
        <f t="shared" si="66"/>
        <v>0</v>
      </c>
      <c r="AJ184" s="479">
        <f t="shared" si="67"/>
        <v>0</v>
      </c>
      <c r="AK184" s="413">
        <f t="shared" si="68"/>
        <v>0</v>
      </c>
      <c r="AL184" s="413">
        <f t="shared" si="69"/>
        <v>0</v>
      </c>
      <c r="AM184" s="413">
        <f t="shared" si="70"/>
        <v>0</v>
      </c>
      <c r="AN184" s="1124">
        <f t="shared" si="71"/>
        <v>0</v>
      </c>
      <c r="AO184" s="1138">
        <f t="shared" si="72"/>
        <v>0</v>
      </c>
      <c r="AP184" s="1155">
        <f t="shared" si="73"/>
        <v>0</v>
      </c>
      <c r="AV184" s="620"/>
    </row>
    <row r="185" spans="1:48" x14ac:dyDescent="0.2">
      <c r="A185" s="480"/>
      <c r="B185" s="481"/>
      <c r="C185" s="495"/>
      <c r="D185" s="483"/>
      <c r="E185" s="483"/>
      <c r="F185" s="484"/>
      <c r="G185" s="470">
        <f t="shared" si="52"/>
        <v>0</v>
      </c>
      <c r="H185" s="471"/>
      <c r="I185" s="471"/>
      <c r="J185" s="471"/>
      <c r="K185" s="471"/>
      <c r="L185" s="471"/>
      <c r="M185" s="471"/>
      <c r="N185" s="471"/>
      <c r="O185" s="471"/>
      <c r="P185" s="471"/>
      <c r="Q185" s="471"/>
      <c r="R185" s="471"/>
      <c r="S185" s="496">
        <f>IFERROR(IF(A185&lt;&gt;"GfB",(SUM(G185:J185,L185,P185)*12+(N185+O185))*(100+$J$12+$J$13)%+((K185+M185+Q185+R185*('B4_Allgemeine Angaben'!$L$53=1))*12),(SUM(G185:J185,L185,P185)*12+(N185+O185))*(100+$J$15+$J$13)%+((K185+M185+Q185+R185*('B4_Allgemeine Angaben'!$L$53=1))*12)),0)</f>
        <v>0</v>
      </c>
      <c r="T185" s="497">
        <f t="shared" si="74"/>
        <v>0</v>
      </c>
      <c r="U185" s="475"/>
      <c r="V185" s="553">
        <f t="shared" si="53"/>
        <v>0</v>
      </c>
      <c r="W185" s="476">
        <f t="shared" si="54"/>
        <v>0</v>
      </c>
      <c r="X185" s="476">
        <f t="shared" si="55"/>
        <v>0</v>
      </c>
      <c r="Y185" s="476">
        <f t="shared" si="56"/>
        <v>0</v>
      </c>
      <c r="Z185" s="554">
        <f t="shared" si="57"/>
        <v>0</v>
      </c>
      <c r="AA185" s="477">
        <f t="shared" si="58"/>
        <v>0</v>
      </c>
      <c r="AB185" s="477">
        <f t="shared" si="59"/>
        <v>0</v>
      </c>
      <c r="AC185" s="477">
        <f t="shared" si="60"/>
        <v>0</v>
      </c>
      <c r="AD185" s="555">
        <f t="shared" si="61"/>
        <v>0</v>
      </c>
      <c r="AE185" s="478">
        <f t="shared" si="62"/>
        <v>0</v>
      </c>
      <c r="AF185" s="478">
        <f t="shared" si="63"/>
        <v>0</v>
      </c>
      <c r="AG185" s="478">
        <f t="shared" si="64"/>
        <v>0</v>
      </c>
      <c r="AH185" s="479">
        <f t="shared" si="65"/>
        <v>0</v>
      </c>
      <c r="AI185" s="479">
        <f t="shared" si="66"/>
        <v>0</v>
      </c>
      <c r="AJ185" s="479">
        <f t="shared" si="67"/>
        <v>0</v>
      </c>
      <c r="AK185" s="413">
        <f t="shared" si="68"/>
        <v>0</v>
      </c>
      <c r="AL185" s="413">
        <f t="shared" si="69"/>
        <v>0</v>
      </c>
      <c r="AM185" s="413">
        <f t="shared" si="70"/>
        <v>0</v>
      </c>
      <c r="AN185" s="1124">
        <f t="shared" si="71"/>
        <v>0</v>
      </c>
      <c r="AO185" s="1138">
        <f t="shared" si="72"/>
        <v>0</v>
      </c>
      <c r="AP185" s="1155">
        <f t="shared" si="73"/>
        <v>0</v>
      </c>
      <c r="AV185" s="620"/>
    </row>
    <row r="186" spans="1:48" x14ac:dyDescent="0.2">
      <c r="A186" s="480"/>
      <c r="B186" s="481"/>
      <c r="C186" s="495"/>
      <c r="D186" s="483"/>
      <c r="E186" s="483"/>
      <c r="F186" s="484"/>
      <c r="G186" s="470">
        <f t="shared" si="52"/>
        <v>0</v>
      </c>
      <c r="H186" s="471"/>
      <c r="I186" s="471"/>
      <c r="J186" s="471"/>
      <c r="K186" s="471"/>
      <c r="L186" s="471"/>
      <c r="M186" s="471"/>
      <c r="N186" s="471"/>
      <c r="O186" s="471"/>
      <c r="P186" s="471"/>
      <c r="Q186" s="471"/>
      <c r="R186" s="471"/>
      <c r="S186" s="496">
        <f>IFERROR(IF(A186&lt;&gt;"GfB",(SUM(G186:J186,L186,P186)*12+(N186+O186))*(100+$J$12+$J$13)%+((K186+M186+Q186+R186*('B4_Allgemeine Angaben'!$L$53=1))*12),(SUM(G186:J186,L186,P186)*12+(N186+O186))*(100+$J$15+$J$13)%+((K186+M186+Q186+R186*('B4_Allgemeine Angaben'!$L$53=1))*12)),0)</f>
        <v>0</v>
      </c>
      <c r="T186" s="497">
        <f t="shared" si="74"/>
        <v>0</v>
      </c>
      <c r="U186" s="475"/>
      <c r="V186" s="553">
        <f t="shared" si="53"/>
        <v>0</v>
      </c>
      <c r="W186" s="476">
        <f t="shared" si="54"/>
        <v>0</v>
      </c>
      <c r="X186" s="476">
        <f t="shared" si="55"/>
        <v>0</v>
      </c>
      <c r="Y186" s="476">
        <f t="shared" si="56"/>
        <v>0</v>
      </c>
      <c r="Z186" s="554">
        <f t="shared" si="57"/>
        <v>0</v>
      </c>
      <c r="AA186" s="477">
        <f t="shared" si="58"/>
        <v>0</v>
      </c>
      <c r="AB186" s="477">
        <f t="shared" si="59"/>
        <v>0</v>
      </c>
      <c r="AC186" s="477">
        <f t="shared" si="60"/>
        <v>0</v>
      </c>
      <c r="AD186" s="555">
        <f t="shared" si="61"/>
        <v>0</v>
      </c>
      <c r="AE186" s="478">
        <f t="shared" si="62"/>
        <v>0</v>
      </c>
      <c r="AF186" s="478">
        <f t="shared" si="63"/>
        <v>0</v>
      </c>
      <c r="AG186" s="478">
        <f t="shared" si="64"/>
        <v>0</v>
      </c>
      <c r="AH186" s="479">
        <f t="shared" si="65"/>
        <v>0</v>
      </c>
      <c r="AI186" s="479">
        <f t="shared" si="66"/>
        <v>0</v>
      </c>
      <c r="AJ186" s="479">
        <f t="shared" si="67"/>
        <v>0</v>
      </c>
      <c r="AK186" s="413">
        <f t="shared" si="68"/>
        <v>0</v>
      </c>
      <c r="AL186" s="413">
        <f t="shared" si="69"/>
        <v>0</v>
      </c>
      <c r="AM186" s="413">
        <f t="shared" si="70"/>
        <v>0</v>
      </c>
      <c r="AN186" s="1124">
        <f t="shared" si="71"/>
        <v>0</v>
      </c>
      <c r="AO186" s="1138">
        <f t="shared" si="72"/>
        <v>0</v>
      </c>
      <c r="AP186" s="1155">
        <f t="shared" si="73"/>
        <v>0</v>
      </c>
      <c r="AV186" s="620"/>
    </row>
    <row r="187" spans="1:48" x14ac:dyDescent="0.2">
      <c r="A187" s="480"/>
      <c r="B187" s="481"/>
      <c r="C187" s="495"/>
      <c r="D187" s="483"/>
      <c r="E187" s="483"/>
      <c r="F187" s="484"/>
      <c r="G187" s="470">
        <f t="shared" si="52"/>
        <v>0</v>
      </c>
      <c r="H187" s="471"/>
      <c r="I187" s="471"/>
      <c r="J187" s="471"/>
      <c r="K187" s="471"/>
      <c r="L187" s="471"/>
      <c r="M187" s="471"/>
      <c r="N187" s="471"/>
      <c r="O187" s="471"/>
      <c r="P187" s="471"/>
      <c r="Q187" s="471"/>
      <c r="R187" s="471"/>
      <c r="S187" s="496">
        <f>IFERROR(IF(A187&lt;&gt;"GfB",(SUM(G187:J187,L187,P187)*12+(N187+O187))*(100+$J$12+$J$13)%+((K187+M187+Q187+R187*('B4_Allgemeine Angaben'!$L$53=1))*12),(SUM(G187:J187,L187,P187)*12+(N187+O187))*(100+$J$15+$J$13)%+((K187+M187+Q187+R187*('B4_Allgemeine Angaben'!$L$53=1))*12)),0)</f>
        <v>0</v>
      </c>
      <c r="T187" s="497">
        <f t="shared" si="74"/>
        <v>0</v>
      </c>
      <c r="U187" s="475"/>
      <c r="V187" s="553">
        <f t="shared" si="53"/>
        <v>0</v>
      </c>
      <c r="W187" s="476">
        <f t="shared" si="54"/>
        <v>0</v>
      </c>
      <c r="X187" s="476">
        <f t="shared" si="55"/>
        <v>0</v>
      </c>
      <c r="Y187" s="476">
        <f t="shared" si="56"/>
        <v>0</v>
      </c>
      <c r="Z187" s="554">
        <f t="shared" si="57"/>
        <v>0</v>
      </c>
      <c r="AA187" s="477">
        <f t="shared" si="58"/>
        <v>0</v>
      </c>
      <c r="AB187" s="477">
        <f t="shared" si="59"/>
        <v>0</v>
      </c>
      <c r="AC187" s="477">
        <f t="shared" si="60"/>
        <v>0</v>
      </c>
      <c r="AD187" s="555">
        <f t="shared" si="61"/>
        <v>0</v>
      </c>
      <c r="AE187" s="478">
        <f t="shared" si="62"/>
        <v>0</v>
      </c>
      <c r="AF187" s="478">
        <f t="shared" si="63"/>
        <v>0</v>
      </c>
      <c r="AG187" s="478">
        <f t="shared" si="64"/>
        <v>0</v>
      </c>
      <c r="AH187" s="479">
        <f t="shared" si="65"/>
        <v>0</v>
      </c>
      <c r="AI187" s="479">
        <f t="shared" si="66"/>
        <v>0</v>
      </c>
      <c r="AJ187" s="479">
        <f t="shared" si="67"/>
        <v>0</v>
      </c>
      <c r="AK187" s="413">
        <f t="shared" si="68"/>
        <v>0</v>
      </c>
      <c r="AL187" s="413">
        <f t="shared" si="69"/>
        <v>0</v>
      </c>
      <c r="AM187" s="413">
        <f t="shared" si="70"/>
        <v>0</v>
      </c>
      <c r="AN187" s="1124">
        <f t="shared" si="71"/>
        <v>0</v>
      </c>
      <c r="AO187" s="1138">
        <f t="shared" si="72"/>
        <v>0</v>
      </c>
      <c r="AP187" s="1155">
        <f t="shared" si="73"/>
        <v>0</v>
      </c>
      <c r="AV187" s="620"/>
    </row>
    <row r="188" spans="1:48" x14ac:dyDescent="0.2">
      <c r="A188" s="480"/>
      <c r="B188" s="481"/>
      <c r="C188" s="495"/>
      <c r="D188" s="483"/>
      <c r="E188" s="483"/>
      <c r="F188" s="484"/>
      <c r="G188" s="470">
        <f t="shared" si="52"/>
        <v>0</v>
      </c>
      <c r="H188" s="471"/>
      <c r="I188" s="471"/>
      <c r="J188" s="471"/>
      <c r="K188" s="471"/>
      <c r="L188" s="471"/>
      <c r="M188" s="471"/>
      <c r="N188" s="471"/>
      <c r="O188" s="471"/>
      <c r="P188" s="471"/>
      <c r="Q188" s="471"/>
      <c r="R188" s="471"/>
      <c r="S188" s="496">
        <f>IFERROR(IF(A188&lt;&gt;"GfB",(SUM(G188:J188,L188,P188)*12+(N188+O188))*(100+$J$12+$J$13)%+((K188+M188+Q188+R188*('B4_Allgemeine Angaben'!$L$53=1))*12),(SUM(G188:J188,L188,P188)*12+(N188+O188))*(100+$J$15+$J$13)%+((K188+M188+Q188+R188*('B4_Allgemeine Angaben'!$L$53=1))*12)),0)</f>
        <v>0</v>
      </c>
      <c r="T188" s="497">
        <f t="shared" si="74"/>
        <v>0</v>
      </c>
      <c r="U188" s="475"/>
      <c r="V188" s="553">
        <f t="shared" si="53"/>
        <v>0</v>
      </c>
      <c r="W188" s="476">
        <f t="shared" si="54"/>
        <v>0</v>
      </c>
      <c r="X188" s="476">
        <f t="shared" si="55"/>
        <v>0</v>
      </c>
      <c r="Y188" s="476">
        <f t="shared" si="56"/>
        <v>0</v>
      </c>
      <c r="Z188" s="554">
        <f t="shared" si="57"/>
        <v>0</v>
      </c>
      <c r="AA188" s="477">
        <f t="shared" si="58"/>
        <v>0</v>
      </c>
      <c r="AB188" s="477">
        <f t="shared" si="59"/>
        <v>0</v>
      </c>
      <c r="AC188" s="477">
        <f t="shared" si="60"/>
        <v>0</v>
      </c>
      <c r="AD188" s="555">
        <f t="shared" si="61"/>
        <v>0</v>
      </c>
      <c r="AE188" s="478">
        <f t="shared" si="62"/>
        <v>0</v>
      </c>
      <c r="AF188" s="478">
        <f t="shared" si="63"/>
        <v>0</v>
      </c>
      <c r="AG188" s="478">
        <f t="shared" si="64"/>
        <v>0</v>
      </c>
      <c r="AH188" s="479">
        <f t="shared" si="65"/>
        <v>0</v>
      </c>
      <c r="AI188" s="479">
        <f t="shared" si="66"/>
        <v>0</v>
      </c>
      <c r="AJ188" s="479">
        <f t="shared" si="67"/>
        <v>0</v>
      </c>
      <c r="AK188" s="413">
        <f t="shared" si="68"/>
        <v>0</v>
      </c>
      <c r="AL188" s="413">
        <f t="shared" si="69"/>
        <v>0</v>
      </c>
      <c r="AM188" s="413">
        <f t="shared" si="70"/>
        <v>0</v>
      </c>
      <c r="AN188" s="1124">
        <f t="shared" si="71"/>
        <v>0</v>
      </c>
      <c r="AO188" s="1138">
        <f t="shared" si="72"/>
        <v>0</v>
      </c>
      <c r="AP188" s="1155">
        <f t="shared" si="73"/>
        <v>0</v>
      </c>
      <c r="AV188" s="620"/>
    </row>
    <row r="189" spans="1:48" x14ac:dyDescent="0.2">
      <c r="A189" s="480"/>
      <c r="B189" s="481"/>
      <c r="C189" s="495"/>
      <c r="D189" s="483"/>
      <c r="E189" s="483"/>
      <c r="F189" s="484"/>
      <c r="G189" s="470">
        <f t="shared" si="52"/>
        <v>0</v>
      </c>
      <c r="H189" s="471"/>
      <c r="I189" s="471"/>
      <c r="J189" s="471"/>
      <c r="K189" s="471"/>
      <c r="L189" s="471"/>
      <c r="M189" s="471"/>
      <c r="N189" s="471"/>
      <c r="O189" s="471"/>
      <c r="P189" s="471"/>
      <c r="Q189" s="471"/>
      <c r="R189" s="471"/>
      <c r="S189" s="496">
        <f>IFERROR(IF(A189&lt;&gt;"GfB",(SUM(G189:J189,L189,P189)*12+(N189+O189))*(100+$J$12+$J$13)%+((K189+M189+Q189+R189*('B4_Allgemeine Angaben'!$L$53=1))*12),(SUM(G189:J189,L189,P189)*12+(N189+O189))*(100+$J$15+$J$13)%+((K189+M189+Q189+R189*('B4_Allgemeine Angaben'!$L$53=1))*12)),0)</f>
        <v>0</v>
      </c>
      <c r="T189" s="497">
        <f t="shared" si="74"/>
        <v>0</v>
      </c>
      <c r="U189" s="475"/>
      <c r="V189" s="553">
        <f t="shared" si="53"/>
        <v>0</v>
      </c>
      <c r="W189" s="476">
        <f t="shared" si="54"/>
        <v>0</v>
      </c>
      <c r="X189" s="476">
        <f t="shared" si="55"/>
        <v>0</v>
      </c>
      <c r="Y189" s="476">
        <f t="shared" si="56"/>
        <v>0</v>
      </c>
      <c r="Z189" s="554">
        <f t="shared" si="57"/>
        <v>0</v>
      </c>
      <c r="AA189" s="477">
        <f t="shared" si="58"/>
        <v>0</v>
      </c>
      <c r="AB189" s="477">
        <f t="shared" si="59"/>
        <v>0</v>
      </c>
      <c r="AC189" s="477">
        <f t="shared" si="60"/>
        <v>0</v>
      </c>
      <c r="AD189" s="555">
        <f t="shared" si="61"/>
        <v>0</v>
      </c>
      <c r="AE189" s="478">
        <f t="shared" si="62"/>
        <v>0</v>
      </c>
      <c r="AF189" s="478">
        <f t="shared" si="63"/>
        <v>0</v>
      </c>
      <c r="AG189" s="478">
        <f t="shared" si="64"/>
        <v>0</v>
      </c>
      <c r="AH189" s="479">
        <f t="shared" si="65"/>
        <v>0</v>
      </c>
      <c r="AI189" s="479">
        <f t="shared" si="66"/>
        <v>0</v>
      </c>
      <c r="AJ189" s="479">
        <f t="shared" si="67"/>
        <v>0</v>
      </c>
      <c r="AK189" s="413">
        <f t="shared" si="68"/>
        <v>0</v>
      </c>
      <c r="AL189" s="413">
        <f t="shared" si="69"/>
        <v>0</v>
      </c>
      <c r="AM189" s="413">
        <f t="shared" si="70"/>
        <v>0</v>
      </c>
      <c r="AN189" s="1124">
        <f t="shared" si="71"/>
        <v>0</v>
      </c>
      <c r="AO189" s="1138">
        <f t="shared" si="72"/>
        <v>0</v>
      </c>
      <c r="AP189" s="1155">
        <f t="shared" si="73"/>
        <v>0</v>
      </c>
      <c r="AV189" s="620"/>
    </row>
    <row r="190" spans="1:48" x14ac:dyDescent="0.2">
      <c r="A190" s="480"/>
      <c r="B190" s="481"/>
      <c r="C190" s="495"/>
      <c r="D190" s="483"/>
      <c r="E190" s="483"/>
      <c r="F190" s="484"/>
      <c r="G190" s="470">
        <f t="shared" si="52"/>
        <v>0</v>
      </c>
      <c r="H190" s="471"/>
      <c r="I190" s="471"/>
      <c r="J190" s="471"/>
      <c r="K190" s="471"/>
      <c r="L190" s="471"/>
      <c r="M190" s="471"/>
      <c r="N190" s="471"/>
      <c r="O190" s="471"/>
      <c r="P190" s="471"/>
      <c r="Q190" s="471"/>
      <c r="R190" s="471"/>
      <c r="S190" s="496">
        <f>IFERROR(IF(A190&lt;&gt;"GfB",(SUM(G190:J190,L190,P190)*12+(N190+O190))*(100+$J$12+$J$13)%+((K190+M190+Q190+R190*('B4_Allgemeine Angaben'!$L$53=1))*12),(SUM(G190:J190,L190,P190)*12+(N190+O190))*(100+$J$15+$J$13)%+((K190+M190+Q190+R190*('B4_Allgemeine Angaben'!$L$53=1))*12)),0)</f>
        <v>0</v>
      </c>
      <c r="T190" s="497">
        <f t="shared" si="74"/>
        <v>0</v>
      </c>
      <c r="U190" s="475"/>
      <c r="V190" s="553">
        <f t="shared" si="53"/>
        <v>0</v>
      </c>
      <c r="W190" s="476">
        <f t="shared" si="54"/>
        <v>0</v>
      </c>
      <c r="X190" s="476">
        <f t="shared" si="55"/>
        <v>0</v>
      </c>
      <c r="Y190" s="476">
        <f t="shared" si="56"/>
        <v>0</v>
      </c>
      <c r="Z190" s="554">
        <f t="shared" si="57"/>
        <v>0</v>
      </c>
      <c r="AA190" s="477">
        <f t="shared" si="58"/>
        <v>0</v>
      </c>
      <c r="AB190" s="477">
        <f t="shared" si="59"/>
        <v>0</v>
      </c>
      <c r="AC190" s="477">
        <f t="shared" si="60"/>
        <v>0</v>
      </c>
      <c r="AD190" s="555">
        <f t="shared" si="61"/>
        <v>0</v>
      </c>
      <c r="AE190" s="478">
        <f t="shared" si="62"/>
        <v>0</v>
      </c>
      <c r="AF190" s="478">
        <f t="shared" si="63"/>
        <v>0</v>
      </c>
      <c r="AG190" s="478">
        <f t="shared" si="64"/>
        <v>0</v>
      </c>
      <c r="AH190" s="479">
        <f t="shared" si="65"/>
        <v>0</v>
      </c>
      <c r="AI190" s="479">
        <f t="shared" si="66"/>
        <v>0</v>
      </c>
      <c r="AJ190" s="479">
        <f t="shared" si="67"/>
        <v>0</v>
      </c>
      <c r="AK190" s="413">
        <f t="shared" si="68"/>
        <v>0</v>
      </c>
      <c r="AL190" s="413">
        <f t="shared" si="69"/>
        <v>0</v>
      </c>
      <c r="AM190" s="413">
        <f t="shared" si="70"/>
        <v>0</v>
      </c>
      <c r="AN190" s="1124">
        <f t="shared" si="71"/>
        <v>0</v>
      </c>
      <c r="AO190" s="1138">
        <f t="shared" si="72"/>
        <v>0</v>
      </c>
      <c r="AP190" s="1155">
        <f t="shared" si="73"/>
        <v>0</v>
      </c>
      <c r="AV190" s="620"/>
    </row>
    <row r="191" spans="1:48" x14ac:dyDescent="0.2">
      <c r="A191" s="480"/>
      <c r="B191" s="481"/>
      <c r="C191" s="495"/>
      <c r="D191" s="483"/>
      <c r="E191" s="483"/>
      <c r="F191" s="484"/>
      <c r="G191" s="470">
        <f t="shared" si="52"/>
        <v>0</v>
      </c>
      <c r="H191" s="471"/>
      <c r="I191" s="471"/>
      <c r="J191" s="471"/>
      <c r="K191" s="471"/>
      <c r="L191" s="471"/>
      <c r="M191" s="471"/>
      <c r="N191" s="471"/>
      <c r="O191" s="471"/>
      <c r="P191" s="471"/>
      <c r="Q191" s="471"/>
      <c r="R191" s="471"/>
      <c r="S191" s="496">
        <f>IFERROR(IF(A191&lt;&gt;"GfB",(SUM(G191:J191,L191,P191)*12+(N191+O191))*(100+$J$12+$J$13)%+((K191+M191+Q191+R191*('B4_Allgemeine Angaben'!$L$53=1))*12),(SUM(G191:J191,L191,P191)*12+(N191+O191))*(100+$J$15+$J$13)%+((K191+M191+Q191+R191*('B4_Allgemeine Angaben'!$L$53=1))*12)),0)</f>
        <v>0</v>
      </c>
      <c r="T191" s="497">
        <f t="shared" si="74"/>
        <v>0</v>
      </c>
      <c r="U191" s="475"/>
      <c r="V191" s="553">
        <f t="shared" si="53"/>
        <v>0</v>
      </c>
      <c r="W191" s="476">
        <f t="shared" si="54"/>
        <v>0</v>
      </c>
      <c r="X191" s="476">
        <f t="shared" si="55"/>
        <v>0</v>
      </c>
      <c r="Y191" s="476">
        <f t="shared" si="56"/>
        <v>0</v>
      </c>
      <c r="Z191" s="554">
        <f t="shared" si="57"/>
        <v>0</v>
      </c>
      <c r="AA191" s="477">
        <f t="shared" si="58"/>
        <v>0</v>
      </c>
      <c r="AB191" s="477">
        <f t="shared" si="59"/>
        <v>0</v>
      </c>
      <c r="AC191" s="477">
        <f t="shared" si="60"/>
        <v>0</v>
      </c>
      <c r="AD191" s="555">
        <f t="shared" si="61"/>
        <v>0</v>
      </c>
      <c r="AE191" s="478">
        <f t="shared" si="62"/>
        <v>0</v>
      </c>
      <c r="AF191" s="478">
        <f t="shared" si="63"/>
        <v>0</v>
      </c>
      <c r="AG191" s="478">
        <f t="shared" si="64"/>
        <v>0</v>
      </c>
      <c r="AH191" s="479">
        <f t="shared" si="65"/>
        <v>0</v>
      </c>
      <c r="AI191" s="479">
        <f t="shared" si="66"/>
        <v>0</v>
      </c>
      <c r="AJ191" s="479">
        <f t="shared" si="67"/>
        <v>0</v>
      </c>
      <c r="AK191" s="413">
        <f t="shared" si="68"/>
        <v>0</v>
      </c>
      <c r="AL191" s="413">
        <f t="shared" si="69"/>
        <v>0</v>
      </c>
      <c r="AM191" s="413">
        <f t="shared" si="70"/>
        <v>0</v>
      </c>
      <c r="AN191" s="1124">
        <f t="shared" si="71"/>
        <v>0</v>
      </c>
      <c r="AO191" s="1138">
        <f t="shared" si="72"/>
        <v>0</v>
      </c>
      <c r="AP191" s="1155">
        <f t="shared" si="73"/>
        <v>0</v>
      </c>
      <c r="AV191" s="620"/>
    </row>
    <row r="192" spans="1:48" x14ac:dyDescent="0.2">
      <c r="A192" s="480"/>
      <c r="B192" s="481"/>
      <c r="C192" s="495"/>
      <c r="D192" s="483"/>
      <c r="E192" s="483"/>
      <c r="F192" s="484"/>
      <c r="G192" s="470">
        <f t="shared" si="52"/>
        <v>0</v>
      </c>
      <c r="H192" s="471"/>
      <c r="I192" s="471"/>
      <c r="J192" s="471"/>
      <c r="K192" s="471"/>
      <c r="L192" s="471"/>
      <c r="M192" s="471"/>
      <c r="N192" s="471"/>
      <c r="O192" s="471"/>
      <c r="P192" s="471"/>
      <c r="Q192" s="471"/>
      <c r="R192" s="471"/>
      <c r="S192" s="496">
        <f>IFERROR(IF(A192&lt;&gt;"GfB",(SUM(G192:J192,L192,P192)*12+(N192+O192))*(100+$J$12+$J$13)%+((K192+M192+Q192+R192*('B4_Allgemeine Angaben'!$L$53=1))*12),(SUM(G192:J192,L192,P192)*12+(N192+O192))*(100+$J$15+$J$13)%+((K192+M192+Q192+R192*('B4_Allgemeine Angaben'!$L$53=1))*12)),0)</f>
        <v>0</v>
      </c>
      <c r="T192" s="497">
        <f t="shared" si="74"/>
        <v>0</v>
      </c>
      <c r="U192" s="475"/>
      <c r="V192" s="553">
        <f t="shared" si="53"/>
        <v>0</v>
      </c>
      <c r="W192" s="476">
        <f t="shared" si="54"/>
        <v>0</v>
      </c>
      <c r="X192" s="476">
        <f t="shared" si="55"/>
        <v>0</v>
      </c>
      <c r="Y192" s="476">
        <f t="shared" si="56"/>
        <v>0</v>
      </c>
      <c r="Z192" s="554">
        <f t="shared" si="57"/>
        <v>0</v>
      </c>
      <c r="AA192" s="477">
        <f t="shared" si="58"/>
        <v>0</v>
      </c>
      <c r="AB192" s="477">
        <f t="shared" si="59"/>
        <v>0</v>
      </c>
      <c r="AC192" s="477">
        <f t="shared" si="60"/>
        <v>0</v>
      </c>
      <c r="AD192" s="555">
        <f t="shared" si="61"/>
        <v>0</v>
      </c>
      <c r="AE192" s="478">
        <f t="shared" si="62"/>
        <v>0</v>
      </c>
      <c r="AF192" s="478">
        <f t="shared" si="63"/>
        <v>0</v>
      </c>
      <c r="AG192" s="478">
        <f t="shared" si="64"/>
        <v>0</v>
      </c>
      <c r="AH192" s="479">
        <f t="shared" si="65"/>
        <v>0</v>
      </c>
      <c r="AI192" s="479">
        <f t="shared" si="66"/>
        <v>0</v>
      </c>
      <c r="AJ192" s="479">
        <f t="shared" si="67"/>
        <v>0</v>
      </c>
      <c r="AK192" s="413">
        <f t="shared" si="68"/>
        <v>0</v>
      </c>
      <c r="AL192" s="413">
        <f t="shared" si="69"/>
        <v>0</v>
      </c>
      <c r="AM192" s="413">
        <f t="shared" si="70"/>
        <v>0</v>
      </c>
      <c r="AN192" s="1124">
        <f t="shared" si="71"/>
        <v>0</v>
      </c>
      <c r="AO192" s="1138">
        <f t="shared" si="72"/>
        <v>0</v>
      </c>
      <c r="AP192" s="1155">
        <f t="shared" si="73"/>
        <v>0</v>
      </c>
      <c r="AV192" s="620"/>
    </row>
    <row r="193" spans="1:48" x14ac:dyDescent="0.2">
      <c r="A193" s="480"/>
      <c r="B193" s="481"/>
      <c r="C193" s="495"/>
      <c r="D193" s="483"/>
      <c r="E193" s="483"/>
      <c r="F193" s="484"/>
      <c r="G193" s="470">
        <f t="shared" si="52"/>
        <v>0</v>
      </c>
      <c r="H193" s="471"/>
      <c r="I193" s="471"/>
      <c r="J193" s="471"/>
      <c r="K193" s="471"/>
      <c r="L193" s="471"/>
      <c r="M193" s="471"/>
      <c r="N193" s="471"/>
      <c r="O193" s="471"/>
      <c r="P193" s="471"/>
      <c r="Q193" s="471"/>
      <c r="R193" s="471"/>
      <c r="S193" s="496">
        <f>IFERROR(IF(A193&lt;&gt;"GfB",(SUM(G193:J193,L193,P193)*12+(N193+O193))*(100+$J$12+$J$13)%+((K193+M193+Q193+R193*('B4_Allgemeine Angaben'!$L$53=1))*12),(SUM(G193:J193,L193,P193)*12+(N193+O193))*(100+$J$15+$J$13)%+((K193+M193+Q193+R193*('B4_Allgemeine Angaben'!$L$53=1))*12)),0)</f>
        <v>0</v>
      </c>
      <c r="T193" s="497">
        <f t="shared" si="74"/>
        <v>0</v>
      </c>
      <c r="U193" s="475"/>
      <c r="V193" s="553">
        <f t="shared" si="53"/>
        <v>0</v>
      </c>
      <c r="W193" s="476">
        <f t="shared" si="54"/>
        <v>0</v>
      </c>
      <c r="X193" s="476">
        <f t="shared" si="55"/>
        <v>0</v>
      </c>
      <c r="Y193" s="476">
        <f t="shared" si="56"/>
        <v>0</v>
      </c>
      <c r="Z193" s="554">
        <f t="shared" si="57"/>
        <v>0</v>
      </c>
      <c r="AA193" s="477">
        <f t="shared" si="58"/>
        <v>0</v>
      </c>
      <c r="AB193" s="477">
        <f t="shared" si="59"/>
        <v>0</v>
      </c>
      <c r="AC193" s="477">
        <f t="shared" si="60"/>
        <v>0</v>
      </c>
      <c r="AD193" s="555">
        <f t="shared" si="61"/>
        <v>0</v>
      </c>
      <c r="AE193" s="478">
        <f t="shared" si="62"/>
        <v>0</v>
      </c>
      <c r="AF193" s="478">
        <f t="shared" si="63"/>
        <v>0</v>
      </c>
      <c r="AG193" s="478">
        <f t="shared" si="64"/>
        <v>0</v>
      </c>
      <c r="AH193" s="479">
        <f t="shared" si="65"/>
        <v>0</v>
      </c>
      <c r="AI193" s="479">
        <f t="shared" si="66"/>
        <v>0</v>
      </c>
      <c r="AJ193" s="479">
        <f t="shared" si="67"/>
        <v>0</v>
      </c>
      <c r="AK193" s="413">
        <f t="shared" si="68"/>
        <v>0</v>
      </c>
      <c r="AL193" s="413">
        <f t="shared" si="69"/>
        <v>0</v>
      </c>
      <c r="AM193" s="413">
        <f t="shared" si="70"/>
        <v>0</v>
      </c>
      <c r="AN193" s="1124">
        <f t="shared" si="71"/>
        <v>0</v>
      </c>
      <c r="AO193" s="1138">
        <f t="shared" si="72"/>
        <v>0</v>
      </c>
      <c r="AP193" s="1155">
        <f t="shared" si="73"/>
        <v>0</v>
      </c>
      <c r="AV193" s="620"/>
    </row>
    <row r="194" spans="1:48" x14ac:dyDescent="0.2">
      <c r="A194" s="480"/>
      <c r="B194" s="481"/>
      <c r="C194" s="495"/>
      <c r="D194" s="483"/>
      <c r="E194" s="483"/>
      <c r="F194" s="484"/>
      <c r="G194" s="470">
        <f t="shared" si="52"/>
        <v>0</v>
      </c>
      <c r="H194" s="471"/>
      <c r="I194" s="471"/>
      <c r="J194" s="471"/>
      <c r="K194" s="471"/>
      <c r="L194" s="471"/>
      <c r="M194" s="471"/>
      <c r="N194" s="471"/>
      <c r="O194" s="471"/>
      <c r="P194" s="471"/>
      <c r="Q194" s="471"/>
      <c r="R194" s="471"/>
      <c r="S194" s="496">
        <f>IFERROR(IF(A194&lt;&gt;"GfB",(SUM(G194:J194,L194,P194)*12+(N194+O194))*(100+$J$12+$J$13)%+((K194+M194+Q194+R194*('B4_Allgemeine Angaben'!$L$53=1))*12),(SUM(G194:J194,L194,P194)*12+(N194+O194))*(100+$J$15+$J$13)%+((K194+M194+Q194+R194*('B4_Allgemeine Angaben'!$L$53=1))*12)),0)</f>
        <v>0</v>
      </c>
      <c r="T194" s="497">
        <f t="shared" si="74"/>
        <v>0</v>
      </c>
      <c r="U194" s="475"/>
      <c r="V194" s="553">
        <f t="shared" si="53"/>
        <v>0</v>
      </c>
      <c r="W194" s="476">
        <f t="shared" si="54"/>
        <v>0</v>
      </c>
      <c r="X194" s="476">
        <f t="shared" si="55"/>
        <v>0</v>
      </c>
      <c r="Y194" s="476">
        <f t="shared" si="56"/>
        <v>0</v>
      </c>
      <c r="Z194" s="554">
        <f t="shared" si="57"/>
        <v>0</v>
      </c>
      <c r="AA194" s="477">
        <f t="shared" si="58"/>
        <v>0</v>
      </c>
      <c r="AB194" s="477">
        <f t="shared" si="59"/>
        <v>0</v>
      </c>
      <c r="AC194" s="477">
        <f t="shared" si="60"/>
        <v>0</v>
      </c>
      <c r="AD194" s="555">
        <f t="shared" si="61"/>
        <v>0</v>
      </c>
      <c r="AE194" s="478">
        <f t="shared" si="62"/>
        <v>0</v>
      </c>
      <c r="AF194" s="478">
        <f t="shared" si="63"/>
        <v>0</v>
      </c>
      <c r="AG194" s="478">
        <f t="shared" si="64"/>
        <v>0</v>
      </c>
      <c r="AH194" s="479">
        <f t="shared" si="65"/>
        <v>0</v>
      </c>
      <c r="AI194" s="479">
        <f t="shared" si="66"/>
        <v>0</v>
      </c>
      <c r="AJ194" s="479">
        <f t="shared" si="67"/>
        <v>0</v>
      </c>
      <c r="AK194" s="413">
        <f t="shared" si="68"/>
        <v>0</v>
      </c>
      <c r="AL194" s="413">
        <f t="shared" si="69"/>
        <v>0</v>
      </c>
      <c r="AM194" s="413">
        <f t="shared" si="70"/>
        <v>0</v>
      </c>
      <c r="AN194" s="1124">
        <f t="shared" si="71"/>
        <v>0</v>
      </c>
      <c r="AO194" s="1138">
        <f t="shared" si="72"/>
        <v>0</v>
      </c>
      <c r="AP194" s="1155">
        <f t="shared" si="73"/>
        <v>0</v>
      </c>
      <c r="AV194" s="620"/>
    </row>
    <row r="195" spans="1:48" x14ac:dyDescent="0.2">
      <c r="A195" s="480"/>
      <c r="B195" s="481"/>
      <c r="C195" s="495"/>
      <c r="D195" s="483"/>
      <c r="E195" s="483"/>
      <c r="F195" s="484"/>
      <c r="G195" s="470">
        <f t="shared" ref="G195:G243" si="75">IFERROR(F195*C195,"")</f>
        <v>0</v>
      </c>
      <c r="H195" s="471"/>
      <c r="I195" s="471"/>
      <c r="J195" s="471"/>
      <c r="K195" s="471"/>
      <c r="L195" s="471"/>
      <c r="M195" s="471"/>
      <c r="N195" s="471"/>
      <c r="O195" s="471"/>
      <c r="P195" s="471"/>
      <c r="Q195" s="471"/>
      <c r="R195" s="471"/>
      <c r="S195" s="496">
        <f>IFERROR(IF(A195&lt;&gt;"GfB",(SUM(G195:J195,L195,P195)*12+(N195+O195))*(100+$J$12+$J$13)%+((K195+M195+Q195+R195*('B4_Allgemeine Angaben'!$L$53=1))*12),(SUM(G195:J195,L195,P195)*12+(N195+O195))*(100+$J$15+$J$13)%+((K195+M195+Q195+R195*('B4_Allgemeine Angaben'!$L$53=1))*12)),0)</f>
        <v>0</v>
      </c>
      <c r="T195" s="497">
        <f t="shared" si="74"/>
        <v>0</v>
      </c>
      <c r="U195" s="475"/>
      <c r="V195" s="553">
        <f t="shared" ref="V195:V243" si="76">(IF(AND($B195="PFK/BFK",$C195&gt;0,$F195&gt;0),($G195+$H195),0))</f>
        <v>0</v>
      </c>
      <c r="W195" s="476">
        <f t="shared" ref="W195:W243" si="77">(IF(AND($B195="PFK/BFK",$C195&gt;0,$F195&gt;0),$I195,0))</f>
        <v>0</v>
      </c>
      <c r="X195" s="476">
        <f t="shared" ref="X195:X243" si="78">(IF(AND($B195="PFK/BFK",$C195&gt;0,$F195&gt;0),($J195+$K195),0))</f>
        <v>0</v>
      </c>
      <c r="Y195" s="476">
        <f t="shared" ref="Y195:Y243" si="79">(IF(AND($B195="PFK/BFK",$C195&gt;0,$F195&gt;0),(($N195+$O195)/12),0))</f>
        <v>0</v>
      </c>
      <c r="Z195" s="554">
        <f t="shared" ref="Z195:Z243" si="80">(IF(AND($B195="PK/BK",$C195&gt;0,$F195&gt;0),($G195+$H195),0))</f>
        <v>0</v>
      </c>
      <c r="AA195" s="477">
        <f t="shared" ref="AA195:AA243" si="81">(IF(AND($B195="PK/BK",$C195&gt;0,$F195&gt;0),$I195,0))</f>
        <v>0</v>
      </c>
      <c r="AB195" s="477">
        <f t="shared" ref="AB195:AB243" si="82">(IF(AND($B195="PK/BK",$C195&gt;0,$F195&gt;0),($J195+$K195),0))</f>
        <v>0</v>
      </c>
      <c r="AC195" s="477">
        <f t="shared" ref="AC195:AC243" si="83">(IF(AND($B195="PK/BK",$C195&gt;0,$F195&gt;0),(($N195+$O195)/12),0))</f>
        <v>0</v>
      </c>
      <c r="AD195" s="555">
        <f t="shared" ref="AD195:AD243" si="84">(IF(AND($B195="PK/BK o.",$C195&gt;0,$F195&gt;0),($G195+$H195),0))</f>
        <v>0</v>
      </c>
      <c r="AE195" s="478">
        <f t="shared" ref="AE195:AE243" si="85">(IF(AND($B195="PK/BK o.",$C195&gt;0,$F195&gt;0),$I195,0))</f>
        <v>0</v>
      </c>
      <c r="AF195" s="478">
        <f t="shared" ref="AF195:AF243" si="86">(IF(AND($B195="PK/BK o.",$C195&gt;0,$F195&gt;0),($J195+$K195),0))</f>
        <v>0</v>
      </c>
      <c r="AG195" s="478">
        <f t="shared" ref="AG195:AG243" si="87">(IF(AND($B195="PK/BK o.",$C195&gt;0,$F195&gt;0),(($N195+$O195)/12),0))</f>
        <v>0</v>
      </c>
      <c r="AH195" s="479">
        <f t="shared" ref="AH195:AH243" si="88">IF(AND($B195="PFK/BFK",$C195&gt;0,$F195&gt;0),$C195,0)</f>
        <v>0</v>
      </c>
      <c r="AI195" s="479">
        <f t="shared" ref="AI195:AI243" si="89">IF(AND($B195="PK/BK",$C195&gt;0,$F195&gt;0),$C195,0)</f>
        <v>0</v>
      </c>
      <c r="AJ195" s="479">
        <f t="shared" ref="AJ195:AJ243" si="90">IF(AND($B195="PK/BK o.",$C195&gt;0,$F195&gt;0),$C195,0)</f>
        <v>0</v>
      </c>
      <c r="AK195" s="413">
        <f t="shared" ref="AK195:AK243" si="91">IF(AND($B195="PFK/BFK",$C195&gt;0,$F195&gt;0),$S195,0)</f>
        <v>0</v>
      </c>
      <c r="AL195" s="413">
        <f t="shared" ref="AL195:AL243" si="92">IF(AND($B195="PK/BK",$C195&gt;0,$F195&gt;0),$S195,0)</f>
        <v>0</v>
      </c>
      <c r="AM195" s="413">
        <f t="shared" ref="AM195:AM243" si="93">IF(AND($B195="PK/BK o.",$C195&gt;0,$F195&gt;0),$S195,0)</f>
        <v>0</v>
      </c>
      <c r="AN195" s="1124">
        <f t="shared" ref="AN195:AN243" si="94">IF(AND($B195="PFK/BFK",$C195&gt;0,$F195&gt;0),$R195,0)</f>
        <v>0</v>
      </c>
      <c r="AO195" s="1138">
        <f t="shared" ref="AO195:AO243" si="95">IF(AND($B195="PK/BK",$C195&gt;0,$F195&gt;0),$R195,0)</f>
        <v>0</v>
      </c>
      <c r="AP195" s="1155">
        <f t="shared" ref="AP195:AP243" si="96">IF(AND($B195="PK/BK o.",$C195&gt;0,$F195&gt;0),$R195,0)</f>
        <v>0</v>
      </c>
      <c r="AV195" s="620"/>
    </row>
    <row r="196" spans="1:48" x14ac:dyDescent="0.2">
      <c r="A196" s="480"/>
      <c r="B196" s="481"/>
      <c r="C196" s="495"/>
      <c r="D196" s="483"/>
      <c r="E196" s="483"/>
      <c r="F196" s="484"/>
      <c r="G196" s="470">
        <f t="shared" si="75"/>
        <v>0</v>
      </c>
      <c r="H196" s="471"/>
      <c r="I196" s="471"/>
      <c r="J196" s="471"/>
      <c r="K196" s="471"/>
      <c r="L196" s="471"/>
      <c r="M196" s="471"/>
      <c r="N196" s="471"/>
      <c r="O196" s="471"/>
      <c r="P196" s="471"/>
      <c r="Q196" s="471"/>
      <c r="R196" s="471"/>
      <c r="S196" s="496">
        <f>IFERROR(IF(A196&lt;&gt;"GfB",(SUM(G196:J196,L196,P196)*12+(N196+O196))*(100+$J$12+$J$13)%+((K196+M196+Q196+R196*('B4_Allgemeine Angaben'!$L$53=1))*12),(SUM(G196:J196,L196,P196)*12+(N196+O196))*(100+$J$15+$J$13)%+((K196+M196+Q196+R196*('B4_Allgemeine Angaben'!$L$53=1))*12)),0)</f>
        <v>0</v>
      </c>
      <c r="T196" s="497">
        <f t="shared" si="74"/>
        <v>0</v>
      </c>
      <c r="U196" s="475"/>
      <c r="V196" s="553">
        <f t="shared" si="76"/>
        <v>0</v>
      </c>
      <c r="W196" s="476">
        <f t="shared" si="77"/>
        <v>0</v>
      </c>
      <c r="X196" s="476">
        <f t="shared" si="78"/>
        <v>0</v>
      </c>
      <c r="Y196" s="476">
        <f t="shared" si="79"/>
        <v>0</v>
      </c>
      <c r="Z196" s="554">
        <f t="shared" si="80"/>
        <v>0</v>
      </c>
      <c r="AA196" s="477">
        <f t="shared" si="81"/>
        <v>0</v>
      </c>
      <c r="AB196" s="477">
        <f t="shared" si="82"/>
        <v>0</v>
      </c>
      <c r="AC196" s="477">
        <f t="shared" si="83"/>
        <v>0</v>
      </c>
      <c r="AD196" s="555">
        <f t="shared" si="84"/>
        <v>0</v>
      </c>
      <c r="AE196" s="478">
        <f t="shared" si="85"/>
        <v>0</v>
      </c>
      <c r="AF196" s="478">
        <f t="shared" si="86"/>
        <v>0</v>
      </c>
      <c r="AG196" s="478">
        <f t="shared" si="87"/>
        <v>0</v>
      </c>
      <c r="AH196" s="479">
        <f t="shared" si="88"/>
        <v>0</v>
      </c>
      <c r="AI196" s="479">
        <f t="shared" si="89"/>
        <v>0</v>
      </c>
      <c r="AJ196" s="479">
        <f t="shared" si="90"/>
        <v>0</v>
      </c>
      <c r="AK196" s="413">
        <f t="shared" si="91"/>
        <v>0</v>
      </c>
      <c r="AL196" s="413">
        <f t="shared" si="92"/>
        <v>0</v>
      </c>
      <c r="AM196" s="413">
        <f t="shared" si="93"/>
        <v>0</v>
      </c>
      <c r="AN196" s="1124">
        <f t="shared" si="94"/>
        <v>0</v>
      </c>
      <c r="AO196" s="1138">
        <f t="shared" si="95"/>
        <v>0</v>
      </c>
      <c r="AP196" s="1155">
        <f t="shared" si="96"/>
        <v>0</v>
      </c>
      <c r="AV196" s="620"/>
    </row>
    <row r="197" spans="1:48" x14ac:dyDescent="0.2">
      <c r="A197" s="480"/>
      <c r="B197" s="481"/>
      <c r="C197" s="495"/>
      <c r="D197" s="483"/>
      <c r="E197" s="483"/>
      <c r="F197" s="484"/>
      <c r="G197" s="470">
        <f t="shared" si="75"/>
        <v>0</v>
      </c>
      <c r="H197" s="471"/>
      <c r="I197" s="471"/>
      <c r="J197" s="471"/>
      <c r="K197" s="471"/>
      <c r="L197" s="471"/>
      <c r="M197" s="471"/>
      <c r="N197" s="471"/>
      <c r="O197" s="471"/>
      <c r="P197" s="471"/>
      <c r="Q197" s="471"/>
      <c r="R197" s="471"/>
      <c r="S197" s="496">
        <f>IFERROR(IF(A197&lt;&gt;"GfB",(SUM(G197:J197,L197,P197)*12+(N197+O197))*(100+$J$12+$J$13)%+((K197+M197+Q197+R197*('B4_Allgemeine Angaben'!$L$53=1))*12),(SUM(G197:J197,L197,P197)*12+(N197+O197))*(100+$J$15+$J$13)%+((K197+M197+Q197+R197*('B4_Allgemeine Angaben'!$L$53=1))*12)),0)</f>
        <v>0</v>
      </c>
      <c r="T197" s="497">
        <f t="shared" si="74"/>
        <v>0</v>
      </c>
      <c r="U197" s="475"/>
      <c r="V197" s="553">
        <f t="shared" si="76"/>
        <v>0</v>
      </c>
      <c r="W197" s="476">
        <f t="shared" si="77"/>
        <v>0</v>
      </c>
      <c r="X197" s="476">
        <f t="shared" si="78"/>
        <v>0</v>
      </c>
      <c r="Y197" s="476">
        <f t="shared" si="79"/>
        <v>0</v>
      </c>
      <c r="Z197" s="554">
        <f t="shared" si="80"/>
        <v>0</v>
      </c>
      <c r="AA197" s="477">
        <f t="shared" si="81"/>
        <v>0</v>
      </c>
      <c r="AB197" s="477">
        <f t="shared" si="82"/>
        <v>0</v>
      </c>
      <c r="AC197" s="477">
        <f t="shared" si="83"/>
        <v>0</v>
      </c>
      <c r="AD197" s="555">
        <f t="shared" si="84"/>
        <v>0</v>
      </c>
      <c r="AE197" s="478">
        <f t="shared" si="85"/>
        <v>0</v>
      </c>
      <c r="AF197" s="478">
        <f t="shared" si="86"/>
        <v>0</v>
      </c>
      <c r="AG197" s="478">
        <f t="shared" si="87"/>
        <v>0</v>
      </c>
      <c r="AH197" s="479">
        <f t="shared" si="88"/>
        <v>0</v>
      </c>
      <c r="AI197" s="479">
        <f t="shared" si="89"/>
        <v>0</v>
      </c>
      <c r="AJ197" s="479">
        <f t="shared" si="90"/>
        <v>0</v>
      </c>
      <c r="AK197" s="413">
        <f t="shared" si="91"/>
        <v>0</v>
      </c>
      <c r="AL197" s="413">
        <f t="shared" si="92"/>
        <v>0</v>
      </c>
      <c r="AM197" s="413">
        <f t="shared" si="93"/>
        <v>0</v>
      </c>
      <c r="AN197" s="1124">
        <f t="shared" si="94"/>
        <v>0</v>
      </c>
      <c r="AO197" s="1138">
        <f t="shared" si="95"/>
        <v>0</v>
      </c>
      <c r="AP197" s="1155">
        <f t="shared" si="96"/>
        <v>0</v>
      </c>
      <c r="AV197" s="620"/>
    </row>
    <row r="198" spans="1:48" x14ac:dyDescent="0.2">
      <c r="A198" s="480"/>
      <c r="B198" s="481"/>
      <c r="C198" s="495"/>
      <c r="D198" s="483"/>
      <c r="E198" s="483"/>
      <c r="F198" s="484"/>
      <c r="G198" s="470">
        <f t="shared" si="75"/>
        <v>0</v>
      </c>
      <c r="H198" s="471"/>
      <c r="I198" s="471"/>
      <c r="J198" s="471"/>
      <c r="K198" s="471"/>
      <c r="L198" s="471"/>
      <c r="M198" s="471"/>
      <c r="N198" s="471"/>
      <c r="O198" s="471"/>
      <c r="P198" s="471"/>
      <c r="Q198" s="471"/>
      <c r="R198" s="471"/>
      <c r="S198" s="496">
        <f>IFERROR(IF(A198&lt;&gt;"GfB",(SUM(G198:J198,L198,P198)*12+(N198+O198))*(100+$J$12+$J$13)%+((K198+M198+Q198+R198*('B4_Allgemeine Angaben'!$L$53=1))*12),(SUM(G198:J198,L198,P198)*12+(N198+O198))*(100+$J$15+$J$13)%+((K198+M198+Q198+R198*('B4_Allgemeine Angaben'!$L$53=1))*12)),0)</f>
        <v>0</v>
      </c>
      <c r="T198" s="497">
        <f t="shared" si="74"/>
        <v>0</v>
      </c>
      <c r="U198" s="475"/>
      <c r="V198" s="553">
        <f t="shared" si="76"/>
        <v>0</v>
      </c>
      <c r="W198" s="476">
        <f t="shared" si="77"/>
        <v>0</v>
      </c>
      <c r="X198" s="476">
        <f t="shared" si="78"/>
        <v>0</v>
      </c>
      <c r="Y198" s="476">
        <f t="shared" si="79"/>
        <v>0</v>
      </c>
      <c r="Z198" s="554">
        <f t="shared" si="80"/>
        <v>0</v>
      </c>
      <c r="AA198" s="477">
        <f t="shared" si="81"/>
        <v>0</v>
      </c>
      <c r="AB198" s="477">
        <f t="shared" si="82"/>
        <v>0</v>
      </c>
      <c r="AC198" s="477">
        <f t="shared" si="83"/>
        <v>0</v>
      </c>
      <c r="AD198" s="555">
        <f t="shared" si="84"/>
        <v>0</v>
      </c>
      <c r="AE198" s="478">
        <f t="shared" si="85"/>
        <v>0</v>
      </c>
      <c r="AF198" s="478">
        <f t="shared" si="86"/>
        <v>0</v>
      </c>
      <c r="AG198" s="478">
        <f t="shared" si="87"/>
        <v>0</v>
      </c>
      <c r="AH198" s="479">
        <f t="shared" si="88"/>
        <v>0</v>
      </c>
      <c r="AI198" s="479">
        <f t="shared" si="89"/>
        <v>0</v>
      </c>
      <c r="AJ198" s="479">
        <f t="shared" si="90"/>
        <v>0</v>
      </c>
      <c r="AK198" s="413">
        <f t="shared" si="91"/>
        <v>0</v>
      </c>
      <c r="AL198" s="413">
        <f t="shared" si="92"/>
        <v>0</v>
      </c>
      <c r="AM198" s="413">
        <f t="shared" si="93"/>
        <v>0</v>
      </c>
      <c r="AN198" s="1124">
        <f t="shared" si="94"/>
        <v>0</v>
      </c>
      <c r="AO198" s="1138">
        <f t="shared" si="95"/>
        <v>0</v>
      </c>
      <c r="AP198" s="1155">
        <f t="shared" si="96"/>
        <v>0</v>
      </c>
      <c r="AV198" s="620"/>
    </row>
    <row r="199" spans="1:48" x14ac:dyDescent="0.2">
      <c r="A199" s="480"/>
      <c r="B199" s="481"/>
      <c r="C199" s="495"/>
      <c r="D199" s="483"/>
      <c r="E199" s="483"/>
      <c r="F199" s="484"/>
      <c r="G199" s="470">
        <f t="shared" si="75"/>
        <v>0</v>
      </c>
      <c r="H199" s="471"/>
      <c r="I199" s="471"/>
      <c r="J199" s="471"/>
      <c r="K199" s="471"/>
      <c r="L199" s="471"/>
      <c r="M199" s="471"/>
      <c r="N199" s="471"/>
      <c r="O199" s="471"/>
      <c r="P199" s="471"/>
      <c r="Q199" s="471"/>
      <c r="R199" s="471"/>
      <c r="S199" s="496">
        <f>IFERROR(IF(A199&lt;&gt;"GfB",(SUM(G199:J199,L199,P199)*12+(N199+O199))*(100+$J$12+$J$13)%+((K199+M199+Q199+R199*('B4_Allgemeine Angaben'!$L$53=1))*12),(SUM(G199:J199,L199,P199)*12+(N199+O199))*(100+$J$15+$J$13)%+((K199+M199+Q199+R199*('B4_Allgemeine Angaben'!$L$53=1))*12)),0)</f>
        <v>0</v>
      </c>
      <c r="T199" s="497">
        <f t="shared" si="74"/>
        <v>0</v>
      </c>
      <c r="U199" s="475"/>
      <c r="V199" s="553">
        <f t="shared" si="76"/>
        <v>0</v>
      </c>
      <c r="W199" s="476">
        <f t="shared" si="77"/>
        <v>0</v>
      </c>
      <c r="X199" s="476">
        <f t="shared" si="78"/>
        <v>0</v>
      </c>
      <c r="Y199" s="476">
        <f t="shared" si="79"/>
        <v>0</v>
      </c>
      <c r="Z199" s="554">
        <f t="shared" si="80"/>
        <v>0</v>
      </c>
      <c r="AA199" s="477">
        <f t="shared" si="81"/>
        <v>0</v>
      </c>
      <c r="AB199" s="477">
        <f t="shared" si="82"/>
        <v>0</v>
      </c>
      <c r="AC199" s="477">
        <f t="shared" si="83"/>
        <v>0</v>
      </c>
      <c r="AD199" s="555">
        <f t="shared" si="84"/>
        <v>0</v>
      </c>
      <c r="AE199" s="478">
        <f t="shared" si="85"/>
        <v>0</v>
      </c>
      <c r="AF199" s="478">
        <f t="shared" si="86"/>
        <v>0</v>
      </c>
      <c r="AG199" s="478">
        <f t="shared" si="87"/>
        <v>0</v>
      </c>
      <c r="AH199" s="479">
        <f t="shared" si="88"/>
        <v>0</v>
      </c>
      <c r="AI199" s="479">
        <f t="shared" si="89"/>
        <v>0</v>
      </c>
      <c r="AJ199" s="479">
        <f t="shared" si="90"/>
        <v>0</v>
      </c>
      <c r="AK199" s="413">
        <f t="shared" si="91"/>
        <v>0</v>
      </c>
      <c r="AL199" s="413">
        <f t="shared" si="92"/>
        <v>0</v>
      </c>
      <c r="AM199" s="413">
        <f t="shared" si="93"/>
        <v>0</v>
      </c>
      <c r="AN199" s="1124">
        <f t="shared" si="94"/>
        <v>0</v>
      </c>
      <c r="AO199" s="1138">
        <f t="shared" si="95"/>
        <v>0</v>
      </c>
      <c r="AP199" s="1155">
        <f t="shared" si="96"/>
        <v>0</v>
      </c>
      <c r="AV199" s="620"/>
    </row>
    <row r="200" spans="1:48" x14ac:dyDescent="0.2">
      <c r="A200" s="480"/>
      <c r="B200" s="481"/>
      <c r="C200" s="495"/>
      <c r="D200" s="483"/>
      <c r="E200" s="483"/>
      <c r="F200" s="484"/>
      <c r="G200" s="470">
        <f t="shared" si="75"/>
        <v>0</v>
      </c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96">
        <f>IFERROR(IF(A200&lt;&gt;"GfB",(SUM(G200:J200,L200,P200)*12+(N200+O200))*(100+$J$12+$J$13)%+((K200+M200+Q200+R200*('B4_Allgemeine Angaben'!$L$53=1))*12),(SUM(G200:J200,L200,P200)*12+(N200+O200))*(100+$J$15+$J$13)%+((K200+M200+Q200+R200*('B4_Allgemeine Angaben'!$L$53=1))*12)),0)</f>
        <v>0</v>
      </c>
      <c r="T200" s="497">
        <f t="shared" si="74"/>
        <v>0</v>
      </c>
      <c r="U200" s="475"/>
      <c r="V200" s="553">
        <f t="shared" si="76"/>
        <v>0</v>
      </c>
      <c r="W200" s="476">
        <f t="shared" si="77"/>
        <v>0</v>
      </c>
      <c r="X200" s="476">
        <f t="shared" si="78"/>
        <v>0</v>
      </c>
      <c r="Y200" s="476">
        <f t="shared" si="79"/>
        <v>0</v>
      </c>
      <c r="Z200" s="554">
        <f t="shared" si="80"/>
        <v>0</v>
      </c>
      <c r="AA200" s="477">
        <f t="shared" si="81"/>
        <v>0</v>
      </c>
      <c r="AB200" s="477">
        <f t="shared" si="82"/>
        <v>0</v>
      </c>
      <c r="AC200" s="477">
        <f t="shared" si="83"/>
        <v>0</v>
      </c>
      <c r="AD200" s="555">
        <f t="shared" si="84"/>
        <v>0</v>
      </c>
      <c r="AE200" s="478">
        <f t="shared" si="85"/>
        <v>0</v>
      </c>
      <c r="AF200" s="478">
        <f t="shared" si="86"/>
        <v>0</v>
      </c>
      <c r="AG200" s="478">
        <f t="shared" si="87"/>
        <v>0</v>
      </c>
      <c r="AH200" s="479">
        <f t="shared" si="88"/>
        <v>0</v>
      </c>
      <c r="AI200" s="479">
        <f t="shared" si="89"/>
        <v>0</v>
      </c>
      <c r="AJ200" s="479">
        <f t="shared" si="90"/>
        <v>0</v>
      </c>
      <c r="AK200" s="413">
        <f t="shared" si="91"/>
        <v>0</v>
      </c>
      <c r="AL200" s="413">
        <f t="shared" si="92"/>
        <v>0</v>
      </c>
      <c r="AM200" s="413">
        <f t="shared" si="93"/>
        <v>0</v>
      </c>
      <c r="AN200" s="1124">
        <f t="shared" si="94"/>
        <v>0</v>
      </c>
      <c r="AO200" s="1138">
        <f t="shared" si="95"/>
        <v>0</v>
      </c>
      <c r="AP200" s="1155">
        <f t="shared" si="96"/>
        <v>0</v>
      </c>
      <c r="AV200" s="620"/>
    </row>
    <row r="201" spans="1:48" x14ac:dyDescent="0.2">
      <c r="A201" s="480"/>
      <c r="B201" s="481"/>
      <c r="C201" s="495"/>
      <c r="D201" s="483"/>
      <c r="E201" s="483"/>
      <c r="F201" s="484"/>
      <c r="G201" s="470">
        <f t="shared" si="75"/>
        <v>0</v>
      </c>
      <c r="H201" s="471"/>
      <c r="I201" s="471"/>
      <c r="J201" s="471"/>
      <c r="K201" s="471"/>
      <c r="L201" s="471"/>
      <c r="M201" s="471"/>
      <c r="N201" s="471"/>
      <c r="O201" s="471"/>
      <c r="P201" s="471"/>
      <c r="Q201" s="471"/>
      <c r="R201" s="471"/>
      <c r="S201" s="496">
        <f>IFERROR(IF(A201&lt;&gt;"GfB",(SUM(G201:J201,L201,P201)*12+(N201+O201))*(100+$J$12+$J$13)%+((K201+M201+Q201+R201*('B4_Allgemeine Angaben'!$L$53=1))*12),(SUM(G201:J201,L201,P201)*12+(N201+O201))*(100+$J$15+$J$13)%+((K201+M201+Q201+R201*('B4_Allgemeine Angaben'!$L$53=1))*12)),0)</f>
        <v>0</v>
      </c>
      <c r="T201" s="497">
        <f t="shared" si="74"/>
        <v>0</v>
      </c>
      <c r="U201" s="475"/>
      <c r="V201" s="553">
        <f t="shared" si="76"/>
        <v>0</v>
      </c>
      <c r="W201" s="476">
        <f t="shared" si="77"/>
        <v>0</v>
      </c>
      <c r="X201" s="476">
        <f t="shared" si="78"/>
        <v>0</v>
      </c>
      <c r="Y201" s="476">
        <f t="shared" si="79"/>
        <v>0</v>
      </c>
      <c r="Z201" s="554">
        <f t="shared" si="80"/>
        <v>0</v>
      </c>
      <c r="AA201" s="477">
        <f t="shared" si="81"/>
        <v>0</v>
      </c>
      <c r="AB201" s="477">
        <f t="shared" si="82"/>
        <v>0</v>
      </c>
      <c r="AC201" s="477">
        <f t="shared" si="83"/>
        <v>0</v>
      </c>
      <c r="AD201" s="555">
        <f t="shared" si="84"/>
        <v>0</v>
      </c>
      <c r="AE201" s="478">
        <f t="shared" si="85"/>
        <v>0</v>
      </c>
      <c r="AF201" s="478">
        <f t="shared" si="86"/>
        <v>0</v>
      </c>
      <c r="AG201" s="478">
        <f t="shared" si="87"/>
        <v>0</v>
      </c>
      <c r="AH201" s="479">
        <f t="shared" si="88"/>
        <v>0</v>
      </c>
      <c r="AI201" s="479">
        <f t="shared" si="89"/>
        <v>0</v>
      </c>
      <c r="AJ201" s="479">
        <f t="shared" si="90"/>
        <v>0</v>
      </c>
      <c r="AK201" s="413">
        <f t="shared" si="91"/>
        <v>0</v>
      </c>
      <c r="AL201" s="413">
        <f t="shared" si="92"/>
        <v>0</v>
      </c>
      <c r="AM201" s="413">
        <f t="shared" si="93"/>
        <v>0</v>
      </c>
      <c r="AN201" s="1124">
        <f t="shared" si="94"/>
        <v>0</v>
      </c>
      <c r="AO201" s="1138">
        <f t="shared" si="95"/>
        <v>0</v>
      </c>
      <c r="AP201" s="1155">
        <f t="shared" si="96"/>
        <v>0</v>
      </c>
      <c r="AV201" s="620"/>
    </row>
    <row r="202" spans="1:48" x14ac:dyDescent="0.2">
      <c r="A202" s="480"/>
      <c r="B202" s="481"/>
      <c r="C202" s="495"/>
      <c r="D202" s="483"/>
      <c r="E202" s="483"/>
      <c r="F202" s="484"/>
      <c r="G202" s="470">
        <f t="shared" si="75"/>
        <v>0</v>
      </c>
      <c r="H202" s="471"/>
      <c r="I202" s="471"/>
      <c r="J202" s="471"/>
      <c r="K202" s="471"/>
      <c r="L202" s="471"/>
      <c r="M202" s="471"/>
      <c r="N202" s="471"/>
      <c r="O202" s="471"/>
      <c r="P202" s="471"/>
      <c r="Q202" s="471"/>
      <c r="R202" s="471"/>
      <c r="S202" s="496">
        <f>IFERROR(IF(A202&lt;&gt;"GfB",(SUM(G202:J202,L202,P202)*12+(N202+O202))*(100+$J$12+$J$13)%+((K202+M202+Q202+R202*('B4_Allgemeine Angaben'!$L$53=1))*12),(SUM(G202:J202,L202,P202)*12+(N202+O202))*(100+$J$15+$J$13)%+((K202+M202+Q202+R202*('B4_Allgemeine Angaben'!$L$53=1))*12)),0)</f>
        <v>0</v>
      </c>
      <c r="T202" s="497">
        <f t="shared" si="74"/>
        <v>0</v>
      </c>
      <c r="U202" s="475"/>
      <c r="V202" s="553">
        <f t="shared" si="76"/>
        <v>0</v>
      </c>
      <c r="W202" s="476">
        <f t="shared" si="77"/>
        <v>0</v>
      </c>
      <c r="X202" s="476">
        <f t="shared" si="78"/>
        <v>0</v>
      </c>
      <c r="Y202" s="476">
        <f t="shared" si="79"/>
        <v>0</v>
      </c>
      <c r="Z202" s="554">
        <f t="shared" si="80"/>
        <v>0</v>
      </c>
      <c r="AA202" s="477">
        <f t="shared" si="81"/>
        <v>0</v>
      </c>
      <c r="AB202" s="477">
        <f t="shared" si="82"/>
        <v>0</v>
      </c>
      <c r="AC202" s="477">
        <f t="shared" si="83"/>
        <v>0</v>
      </c>
      <c r="AD202" s="555">
        <f t="shared" si="84"/>
        <v>0</v>
      </c>
      <c r="AE202" s="478">
        <f t="shared" si="85"/>
        <v>0</v>
      </c>
      <c r="AF202" s="478">
        <f t="shared" si="86"/>
        <v>0</v>
      </c>
      <c r="AG202" s="478">
        <f t="shared" si="87"/>
        <v>0</v>
      </c>
      <c r="AH202" s="479">
        <f t="shared" si="88"/>
        <v>0</v>
      </c>
      <c r="AI202" s="479">
        <f t="shared" si="89"/>
        <v>0</v>
      </c>
      <c r="AJ202" s="479">
        <f t="shared" si="90"/>
        <v>0</v>
      </c>
      <c r="AK202" s="413">
        <f t="shared" si="91"/>
        <v>0</v>
      </c>
      <c r="AL202" s="413">
        <f t="shared" si="92"/>
        <v>0</v>
      </c>
      <c r="AM202" s="413">
        <f t="shared" si="93"/>
        <v>0</v>
      </c>
      <c r="AN202" s="1124">
        <f t="shared" si="94"/>
        <v>0</v>
      </c>
      <c r="AO202" s="1138">
        <f t="shared" si="95"/>
        <v>0</v>
      </c>
      <c r="AP202" s="1155">
        <f t="shared" si="96"/>
        <v>0</v>
      </c>
      <c r="AV202" s="620"/>
    </row>
    <row r="203" spans="1:48" x14ac:dyDescent="0.2">
      <c r="A203" s="480"/>
      <c r="B203" s="481"/>
      <c r="C203" s="495"/>
      <c r="D203" s="483"/>
      <c r="E203" s="483"/>
      <c r="F203" s="484"/>
      <c r="G203" s="470">
        <f t="shared" si="75"/>
        <v>0</v>
      </c>
      <c r="H203" s="471"/>
      <c r="I203" s="471"/>
      <c r="J203" s="471"/>
      <c r="K203" s="471"/>
      <c r="L203" s="471"/>
      <c r="M203" s="471"/>
      <c r="N203" s="471"/>
      <c r="O203" s="471"/>
      <c r="P203" s="471"/>
      <c r="Q203" s="471"/>
      <c r="R203" s="471"/>
      <c r="S203" s="496">
        <f>IFERROR(IF(A203&lt;&gt;"GfB",(SUM(G203:J203,L203,P203)*12+(N203+O203))*(100+$J$12+$J$13)%+((K203+M203+Q203+R203*('B4_Allgemeine Angaben'!$L$53=1))*12),(SUM(G203:J203,L203,P203)*12+(N203+O203))*(100+$J$15+$J$13)%+((K203+M203+Q203+R203*('B4_Allgemeine Angaben'!$L$53=1))*12)),0)</f>
        <v>0</v>
      </c>
      <c r="T203" s="497">
        <f t="shared" si="74"/>
        <v>0</v>
      </c>
      <c r="U203" s="475"/>
      <c r="V203" s="553">
        <f t="shared" si="76"/>
        <v>0</v>
      </c>
      <c r="W203" s="476">
        <f t="shared" si="77"/>
        <v>0</v>
      </c>
      <c r="X203" s="476">
        <f t="shared" si="78"/>
        <v>0</v>
      </c>
      <c r="Y203" s="476">
        <f t="shared" si="79"/>
        <v>0</v>
      </c>
      <c r="Z203" s="554">
        <f t="shared" si="80"/>
        <v>0</v>
      </c>
      <c r="AA203" s="477">
        <f t="shared" si="81"/>
        <v>0</v>
      </c>
      <c r="AB203" s="477">
        <f t="shared" si="82"/>
        <v>0</v>
      </c>
      <c r="AC203" s="477">
        <f t="shared" si="83"/>
        <v>0</v>
      </c>
      <c r="AD203" s="555">
        <f t="shared" si="84"/>
        <v>0</v>
      </c>
      <c r="AE203" s="478">
        <f t="shared" si="85"/>
        <v>0</v>
      </c>
      <c r="AF203" s="478">
        <f t="shared" si="86"/>
        <v>0</v>
      </c>
      <c r="AG203" s="478">
        <f t="shared" si="87"/>
        <v>0</v>
      </c>
      <c r="AH203" s="479">
        <f t="shared" si="88"/>
        <v>0</v>
      </c>
      <c r="AI203" s="479">
        <f t="shared" si="89"/>
        <v>0</v>
      </c>
      <c r="AJ203" s="479">
        <f t="shared" si="90"/>
        <v>0</v>
      </c>
      <c r="AK203" s="413">
        <f t="shared" si="91"/>
        <v>0</v>
      </c>
      <c r="AL203" s="413">
        <f t="shared" si="92"/>
        <v>0</v>
      </c>
      <c r="AM203" s="413">
        <f t="shared" si="93"/>
        <v>0</v>
      </c>
      <c r="AN203" s="1124">
        <f t="shared" si="94"/>
        <v>0</v>
      </c>
      <c r="AO203" s="1138">
        <f t="shared" si="95"/>
        <v>0</v>
      </c>
      <c r="AP203" s="1155">
        <f t="shared" si="96"/>
        <v>0</v>
      </c>
      <c r="AV203" s="620"/>
    </row>
    <row r="204" spans="1:48" x14ac:dyDescent="0.2">
      <c r="A204" s="480"/>
      <c r="B204" s="481"/>
      <c r="C204" s="495"/>
      <c r="D204" s="483"/>
      <c r="E204" s="483"/>
      <c r="F204" s="484"/>
      <c r="G204" s="470">
        <f t="shared" si="75"/>
        <v>0</v>
      </c>
      <c r="H204" s="471"/>
      <c r="I204" s="471"/>
      <c r="J204" s="471"/>
      <c r="K204" s="471"/>
      <c r="L204" s="471"/>
      <c r="M204" s="471"/>
      <c r="N204" s="471"/>
      <c r="O204" s="471"/>
      <c r="P204" s="471"/>
      <c r="Q204" s="471"/>
      <c r="R204" s="471"/>
      <c r="S204" s="496">
        <f>IFERROR(IF(A204&lt;&gt;"GfB",(SUM(G204:J204,L204,P204)*12+(N204+O204))*(100+$J$12+$J$13)%+((K204+M204+Q204+R204*('B4_Allgemeine Angaben'!$L$53=1))*12),(SUM(G204:J204,L204,P204)*12+(N204+O204))*(100+$J$15+$J$13)%+((K204+M204+Q204+R204*('B4_Allgemeine Angaben'!$L$53=1))*12)),0)</f>
        <v>0</v>
      </c>
      <c r="T204" s="497">
        <f t="shared" si="74"/>
        <v>0</v>
      </c>
      <c r="U204" s="475"/>
      <c r="V204" s="553">
        <f t="shared" si="76"/>
        <v>0</v>
      </c>
      <c r="W204" s="476">
        <f t="shared" si="77"/>
        <v>0</v>
      </c>
      <c r="X204" s="476">
        <f t="shared" si="78"/>
        <v>0</v>
      </c>
      <c r="Y204" s="476">
        <f t="shared" si="79"/>
        <v>0</v>
      </c>
      <c r="Z204" s="554">
        <f t="shared" si="80"/>
        <v>0</v>
      </c>
      <c r="AA204" s="477">
        <f t="shared" si="81"/>
        <v>0</v>
      </c>
      <c r="AB204" s="477">
        <f t="shared" si="82"/>
        <v>0</v>
      </c>
      <c r="AC204" s="477">
        <f t="shared" si="83"/>
        <v>0</v>
      </c>
      <c r="AD204" s="555">
        <f t="shared" si="84"/>
        <v>0</v>
      </c>
      <c r="AE204" s="478">
        <f t="shared" si="85"/>
        <v>0</v>
      </c>
      <c r="AF204" s="478">
        <f t="shared" si="86"/>
        <v>0</v>
      </c>
      <c r="AG204" s="478">
        <f t="shared" si="87"/>
        <v>0</v>
      </c>
      <c r="AH204" s="479">
        <f t="shared" si="88"/>
        <v>0</v>
      </c>
      <c r="AI204" s="479">
        <f t="shared" si="89"/>
        <v>0</v>
      </c>
      <c r="AJ204" s="479">
        <f t="shared" si="90"/>
        <v>0</v>
      </c>
      <c r="AK204" s="413">
        <f t="shared" si="91"/>
        <v>0</v>
      </c>
      <c r="AL204" s="413">
        <f t="shared" si="92"/>
        <v>0</v>
      </c>
      <c r="AM204" s="413">
        <f t="shared" si="93"/>
        <v>0</v>
      </c>
      <c r="AN204" s="1124">
        <f t="shared" si="94"/>
        <v>0</v>
      </c>
      <c r="AO204" s="1138">
        <f t="shared" si="95"/>
        <v>0</v>
      </c>
      <c r="AP204" s="1155">
        <f t="shared" si="96"/>
        <v>0</v>
      </c>
      <c r="AV204" s="620"/>
    </row>
    <row r="205" spans="1:48" x14ac:dyDescent="0.2">
      <c r="A205" s="480"/>
      <c r="B205" s="481"/>
      <c r="C205" s="495"/>
      <c r="D205" s="483"/>
      <c r="E205" s="483"/>
      <c r="F205" s="484"/>
      <c r="G205" s="470">
        <f t="shared" si="75"/>
        <v>0</v>
      </c>
      <c r="H205" s="471"/>
      <c r="I205" s="471"/>
      <c r="J205" s="471"/>
      <c r="K205" s="471"/>
      <c r="L205" s="471"/>
      <c r="M205" s="471"/>
      <c r="N205" s="471"/>
      <c r="O205" s="471"/>
      <c r="P205" s="471"/>
      <c r="Q205" s="471"/>
      <c r="R205" s="471"/>
      <c r="S205" s="496">
        <f>IFERROR(IF(A205&lt;&gt;"GfB",(SUM(G205:J205,L205,P205)*12+(N205+O205))*(100+$J$12+$J$13)%+((K205+M205+Q205+R205*('B4_Allgemeine Angaben'!$L$53=1))*12),(SUM(G205:J205,L205,P205)*12+(N205+O205))*(100+$J$15+$J$13)%+((K205+M205+Q205+R205*('B4_Allgemeine Angaben'!$L$53=1))*12)),0)</f>
        <v>0</v>
      </c>
      <c r="T205" s="497">
        <f t="shared" si="74"/>
        <v>0</v>
      </c>
      <c r="U205" s="475"/>
      <c r="V205" s="553">
        <f t="shared" si="76"/>
        <v>0</v>
      </c>
      <c r="W205" s="476">
        <f t="shared" si="77"/>
        <v>0</v>
      </c>
      <c r="X205" s="476">
        <f t="shared" si="78"/>
        <v>0</v>
      </c>
      <c r="Y205" s="476">
        <f t="shared" si="79"/>
        <v>0</v>
      </c>
      <c r="Z205" s="554">
        <f t="shared" si="80"/>
        <v>0</v>
      </c>
      <c r="AA205" s="477">
        <f t="shared" si="81"/>
        <v>0</v>
      </c>
      <c r="AB205" s="477">
        <f t="shared" si="82"/>
        <v>0</v>
      </c>
      <c r="AC205" s="477">
        <f t="shared" si="83"/>
        <v>0</v>
      </c>
      <c r="AD205" s="555">
        <f t="shared" si="84"/>
        <v>0</v>
      </c>
      <c r="AE205" s="478">
        <f t="shared" si="85"/>
        <v>0</v>
      </c>
      <c r="AF205" s="478">
        <f t="shared" si="86"/>
        <v>0</v>
      </c>
      <c r="AG205" s="478">
        <f t="shared" si="87"/>
        <v>0</v>
      </c>
      <c r="AH205" s="479">
        <f t="shared" si="88"/>
        <v>0</v>
      </c>
      <c r="AI205" s="479">
        <f t="shared" si="89"/>
        <v>0</v>
      </c>
      <c r="AJ205" s="479">
        <f t="shared" si="90"/>
        <v>0</v>
      </c>
      <c r="AK205" s="413">
        <f t="shared" si="91"/>
        <v>0</v>
      </c>
      <c r="AL205" s="413">
        <f t="shared" si="92"/>
        <v>0</v>
      </c>
      <c r="AM205" s="413">
        <f t="shared" si="93"/>
        <v>0</v>
      </c>
      <c r="AN205" s="1124">
        <f t="shared" si="94"/>
        <v>0</v>
      </c>
      <c r="AO205" s="1138">
        <f t="shared" si="95"/>
        <v>0</v>
      </c>
      <c r="AP205" s="1155">
        <f t="shared" si="96"/>
        <v>0</v>
      </c>
      <c r="AV205" s="620"/>
    </row>
    <row r="206" spans="1:48" x14ac:dyDescent="0.2">
      <c r="A206" s="480"/>
      <c r="B206" s="481"/>
      <c r="C206" s="495"/>
      <c r="D206" s="483"/>
      <c r="E206" s="483"/>
      <c r="F206" s="484"/>
      <c r="G206" s="470">
        <f t="shared" si="75"/>
        <v>0</v>
      </c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96">
        <f>IFERROR(IF(A206&lt;&gt;"GfB",(SUM(G206:J206,L206,P206)*12+(N206+O206))*(100+$J$12+$J$13)%+((K206+M206+Q206+R206*('B4_Allgemeine Angaben'!$L$53=1))*12),(SUM(G206:J206,L206,P206)*12+(N206+O206))*(100+$J$15+$J$13)%+((K206+M206+Q206+R206*('B4_Allgemeine Angaben'!$L$53=1))*12)),0)</f>
        <v>0</v>
      </c>
      <c r="T206" s="497">
        <f t="shared" si="74"/>
        <v>0</v>
      </c>
      <c r="U206" s="475"/>
      <c r="V206" s="553">
        <f t="shared" si="76"/>
        <v>0</v>
      </c>
      <c r="W206" s="476">
        <f t="shared" si="77"/>
        <v>0</v>
      </c>
      <c r="X206" s="476">
        <f t="shared" si="78"/>
        <v>0</v>
      </c>
      <c r="Y206" s="476">
        <f t="shared" si="79"/>
        <v>0</v>
      </c>
      <c r="Z206" s="554">
        <f t="shared" si="80"/>
        <v>0</v>
      </c>
      <c r="AA206" s="477">
        <f t="shared" si="81"/>
        <v>0</v>
      </c>
      <c r="AB206" s="477">
        <f t="shared" si="82"/>
        <v>0</v>
      </c>
      <c r="AC206" s="477">
        <f t="shared" si="83"/>
        <v>0</v>
      </c>
      <c r="AD206" s="555">
        <f t="shared" si="84"/>
        <v>0</v>
      </c>
      <c r="AE206" s="478">
        <f t="shared" si="85"/>
        <v>0</v>
      </c>
      <c r="AF206" s="478">
        <f t="shared" si="86"/>
        <v>0</v>
      </c>
      <c r="AG206" s="478">
        <f t="shared" si="87"/>
        <v>0</v>
      </c>
      <c r="AH206" s="479">
        <f t="shared" si="88"/>
        <v>0</v>
      </c>
      <c r="AI206" s="479">
        <f t="shared" si="89"/>
        <v>0</v>
      </c>
      <c r="AJ206" s="479">
        <f t="shared" si="90"/>
        <v>0</v>
      </c>
      <c r="AK206" s="413">
        <f t="shared" si="91"/>
        <v>0</v>
      </c>
      <c r="AL206" s="413">
        <f t="shared" si="92"/>
        <v>0</v>
      </c>
      <c r="AM206" s="413">
        <f t="shared" si="93"/>
        <v>0</v>
      </c>
      <c r="AN206" s="1124">
        <f t="shared" si="94"/>
        <v>0</v>
      </c>
      <c r="AO206" s="1138">
        <f t="shared" si="95"/>
        <v>0</v>
      </c>
      <c r="AP206" s="1155">
        <f t="shared" si="96"/>
        <v>0</v>
      </c>
      <c r="AV206" s="620"/>
    </row>
    <row r="207" spans="1:48" x14ac:dyDescent="0.2">
      <c r="A207" s="480"/>
      <c r="B207" s="481"/>
      <c r="C207" s="495"/>
      <c r="D207" s="483"/>
      <c r="E207" s="483"/>
      <c r="F207" s="484"/>
      <c r="G207" s="470">
        <f t="shared" si="75"/>
        <v>0</v>
      </c>
      <c r="H207" s="471"/>
      <c r="I207" s="471"/>
      <c r="J207" s="471"/>
      <c r="K207" s="471"/>
      <c r="L207" s="471"/>
      <c r="M207" s="471"/>
      <c r="N207" s="471"/>
      <c r="O207" s="471"/>
      <c r="P207" s="471"/>
      <c r="Q207" s="471"/>
      <c r="R207" s="471"/>
      <c r="S207" s="496">
        <f>IFERROR(IF(A207&lt;&gt;"GfB",(SUM(G207:J207,L207,P207)*12+(N207+O207))*(100+$J$12+$J$13)%+((K207+M207+Q207+R207*('B4_Allgemeine Angaben'!$L$53=1))*12),(SUM(G207:J207,L207,P207)*12+(N207+O207))*(100+$J$15+$J$13)%+((K207+M207+Q207+R207*('B4_Allgemeine Angaben'!$L$53=1))*12)),0)</f>
        <v>0</v>
      </c>
      <c r="T207" s="497">
        <f t="shared" si="74"/>
        <v>0</v>
      </c>
      <c r="U207" s="475"/>
      <c r="V207" s="553">
        <f t="shared" si="76"/>
        <v>0</v>
      </c>
      <c r="W207" s="476">
        <f t="shared" si="77"/>
        <v>0</v>
      </c>
      <c r="X207" s="476">
        <f t="shared" si="78"/>
        <v>0</v>
      </c>
      <c r="Y207" s="476">
        <f t="shared" si="79"/>
        <v>0</v>
      </c>
      <c r="Z207" s="554">
        <f t="shared" si="80"/>
        <v>0</v>
      </c>
      <c r="AA207" s="477">
        <f t="shared" si="81"/>
        <v>0</v>
      </c>
      <c r="AB207" s="477">
        <f t="shared" si="82"/>
        <v>0</v>
      </c>
      <c r="AC207" s="477">
        <f t="shared" si="83"/>
        <v>0</v>
      </c>
      <c r="AD207" s="555">
        <f t="shared" si="84"/>
        <v>0</v>
      </c>
      <c r="AE207" s="478">
        <f t="shared" si="85"/>
        <v>0</v>
      </c>
      <c r="AF207" s="478">
        <f t="shared" si="86"/>
        <v>0</v>
      </c>
      <c r="AG207" s="478">
        <f t="shared" si="87"/>
        <v>0</v>
      </c>
      <c r="AH207" s="479">
        <f t="shared" si="88"/>
        <v>0</v>
      </c>
      <c r="AI207" s="479">
        <f t="shared" si="89"/>
        <v>0</v>
      </c>
      <c r="AJ207" s="479">
        <f t="shared" si="90"/>
        <v>0</v>
      </c>
      <c r="AK207" s="413">
        <f t="shared" si="91"/>
        <v>0</v>
      </c>
      <c r="AL207" s="413">
        <f t="shared" si="92"/>
        <v>0</v>
      </c>
      <c r="AM207" s="413">
        <f t="shared" si="93"/>
        <v>0</v>
      </c>
      <c r="AN207" s="1124">
        <f t="shared" si="94"/>
        <v>0</v>
      </c>
      <c r="AO207" s="1138">
        <f t="shared" si="95"/>
        <v>0</v>
      </c>
      <c r="AP207" s="1155">
        <f t="shared" si="96"/>
        <v>0</v>
      </c>
      <c r="AV207" s="620"/>
    </row>
    <row r="208" spans="1:48" x14ac:dyDescent="0.2">
      <c r="A208" s="480"/>
      <c r="B208" s="481"/>
      <c r="C208" s="495"/>
      <c r="D208" s="483"/>
      <c r="E208" s="483"/>
      <c r="F208" s="484"/>
      <c r="G208" s="470">
        <f t="shared" si="75"/>
        <v>0</v>
      </c>
      <c r="H208" s="471"/>
      <c r="I208" s="471"/>
      <c r="J208" s="471"/>
      <c r="K208" s="471"/>
      <c r="L208" s="471"/>
      <c r="M208" s="471"/>
      <c r="N208" s="471"/>
      <c r="O208" s="471"/>
      <c r="P208" s="471"/>
      <c r="Q208" s="471"/>
      <c r="R208" s="471"/>
      <c r="S208" s="496">
        <f>IFERROR(IF(A208&lt;&gt;"GfB",(SUM(G208:J208,L208,P208)*12+(N208+O208))*(100+$J$12+$J$13)%+((K208+M208+Q208+R208*('B4_Allgemeine Angaben'!$L$53=1))*12),(SUM(G208:J208,L208,P208)*12+(N208+O208))*(100+$J$15+$J$13)%+((K208+M208+Q208+R208*('B4_Allgemeine Angaben'!$L$53=1))*12)),0)</f>
        <v>0</v>
      </c>
      <c r="T208" s="497">
        <f t="shared" si="74"/>
        <v>0</v>
      </c>
      <c r="U208" s="475"/>
      <c r="V208" s="553">
        <f t="shared" si="76"/>
        <v>0</v>
      </c>
      <c r="W208" s="476">
        <f t="shared" si="77"/>
        <v>0</v>
      </c>
      <c r="X208" s="476">
        <f t="shared" si="78"/>
        <v>0</v>
      </c>
      <c r="Y208" s="476">
        <f t="shared" si="79"/>
        <v>0</v>
      </c>
      <c r="Z208" s="554">
        <f t="shared" si="80"/>
        <v>0</v>
      </c>
      <c r="AA208" s="477">
        <f t="shared" si="81"/>
        <v>0</v>
      </c>
      <c r="AB208" s="477">
        <f t="shared" si="82"/>
        <v>0</v>
      </c>
      <c r="AC208" s="477">
        <f t="shared" si="83"/>
        <v>0</v>
      </c>
      <c r="AD208" s="555">
        <f t="shared" si="84"/>
        <v>0</v>
      </c>
      <c r="AE208" s="478">
        <f t="shared" si="85"/>
        <v>0</v>
      </c>
      <c r="AF208" s="478">
        <f t="shared" si="86"/>
        <v>0</v>
      </c>
      <c r="AG208" s="478">
        <f t="shared" si="87"/>
        <v>0</v>
      </c>
      <c r="AH208" s="479">
        <f t="shared" si="88"/>
        <v>0</v>
      </c>
      <c r="AI208" s="479">
        <f t="shared" si="89"/>
        <v>0</v>
      </c>
      <c r="AJ208" s="479">
        <f t="shared" si="90"/>
        <v>0</v>
      </c>
      <c r="AK208" s="413">
        <f t="shared" si="91"/>
        <v>0</v>
      </c>
      <c r="AL208" s="413">
        <f t="shared" si="92"/>
        <v>0</v>
      </c>
      <c r="AM208" s="413">
        <f t="shared" si="93"/>
        <v>0</v>
      </c>
      <c r="AN208" s="1124">
        <f t="shared" si="94"/>
        <v>0</v>
      </c>
      <c r="AO208" s="1138">
        <f t="shared" si="95"/>
        <v>0</v>
      </c>
      <c r="AP208" s="1155">
        <f t="shared" si="96"/>
        <v>0</v>
      </c>
      <c r="AV208" s="620"/>
    </row>
    <row r="209" spans="1:48" x14ac:dyDescent="0.2">
      <c r="A209" s="480"/>
      <c r="B209" s="481"/>
      <c r="C209" s="495"/>
      <c r="D209" s="483"/>
      <c r="E209" s="483"/>
      <c r="F209" s="484"/>
      <c r="G209" s="470">
        <f t="shared" si="75"/>
        <v>0</v>
      </c>
      <c r="H209" s="471"/>
      <c r="I209" s="471"/>
      <c r="J209" s="471"/>
      <c r="K209" s="471"/>
      <c r="L209" s="471"/>
      <c r="M209" s="471"/>
      <c r="N209" s="471"/>
      <c r="O209" s="471"/>
      <c r="P209" s="471"/>
      <c r="Q209" s="471"/>
      <c r="R209" s="471"/>
      <c r="S209" s="496">
        <f>IFERROR(IF(A209&lt;&gt;"GfB",(SUM(G209:J209,L209,P209)*12+(N209+O209))*(100+$J$12+$J$13)%+((K209+M209+Q209+R209*('B4_Allgemeine Angaben'!$L$53=1))*12),(SUM(G209:J209,L209,P209)*12+(N209+O209))*(100+$J$15+$J$13)%+((K209+M209+Q209+R209*('B4_Allgemeine Angaben'!$L$53=1))*12)),0)</f>
        <v>0</v>
      </c>
      <c r="T209" s="497">
        <f t="shared" si="74"/>
        <v>0</v>
      </c>
      <c r="U209" s="475"/>
      <c r="V209" s="553">
        <f t="shared" si="76"/>
        <v>0</v>
      </c>
      <c r="W209" s="476">
        <f t="shared" si="77"/>
        <v>0</v>
      </c>
      <c r="X209" s="476">
        <f t="shared" si="78"/>
        <v>0</v>
      </c>
      <c r="Y209" s="476">
        <f t="shared" si="79"/>
        <v>0</v>
      </c>
      <c r="Z209" s="554">
        <f t="shared" si="80"/>
        <v>0</v>
      </c>
      <c r="AA209" s="477">
        <f t="shared" si="81"/>
        <v>0</v>
      </c>
      <c r="AB209" s="477">
        <f t="shared" si="82"/>
        <v>0</v>
      </c>
      <c r="AC209" s="477">
        <f t="shared" si="83"/>
        <v>0</v>
      </c>
      <c r="AD209" s="555">
        <f t="shared" si="84"/>
        <v>0</v>
      </c>
      <c r="AE209" s="478">
        <f t="shared" si="85"/>
        <v>0</v>
      </c>
      <c r="AF209" s="478">
        <f t="shared" si="86"/>
        <v>0</v>
      </c>
      <c r="AG209" s="478">
        <f t="shared" si="87"/>
        <v>0</v>
      </c>
      <c r="AH209" s="479">
        <f t="shared" si="88"/>
        <v>0</v>
      </c>
      <c r="AI209" s="479">
        <f t="shared" si="89"/>
        <v>0</v>
      </c>
      <c r="AJ209" s="479">
        <f t="shared" si="90"/>
        <v>0</v>
      </c>
      <c r="AK209" s="413">
        <f t="shared" si="91"/>
        <v>0</v>
      </c>
      <c r="AL209" s="413">
        <f t="shared" si="92"/>
        <v>0</v>
      </c>
      <c r="AM209" s="413">
        <f t="shared" si="93"/>
        <v>0</v>
      </c>
      <c r="AN209" s="1124">
        <f t="shared" si="94"/>
        <v>0</v>
      </c>
      <c r="AO209" s="1138">
        <f t="shared" si="95"/>
        <v>0</v>
      </c>
      <c r="AP209" s="1155">
        <f t="shared" si="96"/>
        <v>0</v>
      </c>
      <c r="AV209" s="620"/>
    </row>
    <row r="210" spans="1:48" x14ac:dyDescent="0.2">
      <c r="A210" s="480"/>
      <c r="B210" s="481"/>
      <c r="C210" s="495"/>
      <c r="D210" s="483"/>
      <c r="E210" s="483"/>
      <c r="F210" s="484"/>
      <c r="G210" s="470">
        <f t="shared" si="75"/>
        <v>0</v>
      </c>
      <c r="H210" s="471"/>
      <c r="I210" s="471"/>
      <c r="J210" s="471"/>
      <c r="K210" s="471"/>
      <c r="L210" s="471"/>
      <c r="M210" s="471"/>
      <c r="N210" s="471"/>
      <c r="O210" s="471"/>
      <c r="P210" s="471"/>
      <c r="Q210" s="471"/>
      <c r="R210" s="471"/>
      <c r="S210" s="496">
        <f>IFERROR(IF(A210&lt;&gt;"GfB",(SUM(G210:J210,L210,P210)*12+(N210+O210))*(100+$J$12+$J$13)%+((K210+M210+Q210+R210*('B4_Allgemeine Angaben'!$L$53=1))*12),(SUM(G210:J210,L210,P210)*12+(N210+O210))*(100+$J$15+$J$13)%+((K210+M210+Q210+R210*('B4_Allgemeine Angaben'!$L$53=1))*12)),0)</f>
        <v>0</v>
      </c>
      <c r="T210" s="497">
        <f t="shared" si="74"/>
        <v>0</v>
      </c>
      <c r="U210" s="475"/>
      <c r="V210" s="553">
        <f t="shared" si="76"/>
        <v>0</v>
      </c>
      <c r="W210" s="476">
        <f t="shared" si="77"/>
        <v>0</v>
      </c>
      <c r="X210" s="476">
        <f t="shared" si="78"/>
        <v>0</v>
      </c>
      <c r="Y210" s="476">
        <f t="shared" si="79"/>
        <v>0</v>
      </c>
      <c r="Z210" s="554">
        <f t="shared" si="80"/>
        <v>0</v>
      </c>
      <c r="AA210" s="477">
        <f t="shared" si="81"/>
        <v>0</v>
      </c>
      <c r="AB210" s="477">
        <f t="shared" si="82"/>
        <v>0</v>
      </c>
      <c r="AC210" s="477">
        <f t="shared" si="83"/>
        <v>0</v>
      </c>
      <c r="AD210" s="555">
        <f t="shared" si="84"/>
        <v>0</v>
      </c>
      <c r="AE210" s="478">
        <f t="shared" si="85"/>
        <v>0</v>
      </c>
      <c r="AF210" s="478">
        <f t="shared" si="86"/>
        <v>0</v>
      </c>
      <c r="AG210" s="478">
        <f t="shared" si="87"/>
        <v>0</v>
      </c>
      <c r="AH210" s="479">
        <f t="shared" si="88"/>
        <v>0</v>
      </c>
      <c r="AI210" s="479">
        <f t="shared" si="89"/>
        <v>0</v>
      </c>
      <c r="AJ210" s="479">
        <f t="shared" si="90"/>
        <v>0</v>
      </c>
      <c r="AK210" s="413">
        <f t="shared" si="91"/>
        <v>0</v>
      </c>
      <c r="AL210" s="413">
        <f t="shared" si="92"/>
        <v>0</v>
      </c>
      <c r="AM210" s="413">
        <f t="shared" si="93"/>
        <v>0</v>
      </c>
      <c r="AN210" s="1124">
        <f t="shared" si="94"/>
        <v>0</v>
      </c>
      <c r="AO210" s="1138">
        <f t="shared" si="95"/>
        <v>0</v>
      </c>
      <c r="AP210" s="1155">
        <f t="shared" si="96"/>
        <v>0</v>
      </c>
      <c r="AV210" s="620"/>
    </row>
    <row r="211" spans="1:48" x14ac:dyDescent="0.2">
      <c r="A211" s="480"/>
      <c r="B211" s="481"/>
      <c r="C211" s="495"/>
      <c r="D211" s="483"/>
      <c r="E211" s="483"/>
      <c r="F211" s="484"/>
      <c r="G211" s="470">
        <f t="shared" si="75"/>
        <v>0</v>
      </c>
      <c r="H211" s="471"/>
      <c r="I211" s="471"/>
      <c r="J211" s="471"/>
      <c r="K211" s="471"/>
      <c r="L211" s="471"/>
      <c r="M211" s="471"/>
      <c r="N211" s="471"/>
      <c r="O211" s="471"/>
      <c r="P211" s="471"/>
      <c r="Q211" s="471"/>
      <c r="R211" s="471"/>
      <c r="S211" s="496">
        <f>IFERROR(IF(A211&lt;&gt;"GfB",(SUM(G211:J211,L211,P211)*12+(N211+O211))*(100+$J$12+$J$13)%+((K211+M211+Q211+R211*('B4_Allgemeine Angaben'!$L$53=1))*12),(SUM(G211:J211,L211,P211)*12+(N211+O211))*(100+$J$15+$J$13)%+((K211+M211+Q211+R211*('B4_Allgemeine Angaben'!$L$53=1))*12)),0)</f>
        <v>0</v>
      </c>
      <c r="T211" s="497">
        <f t="shared" si="74"/>
        <v>0</v>
      </c>
      <c r="U211" s="475"/>
      <c r="V211" s="553">
        <f t="shared" si="76"/>
        <v>0</v>
      </c>
      <c r="W211" s="476">
        <f t="shared" si="77"/>
        <v>0</v>
      </c>
      <c r="X211" s="476">
        <f t="shared" si="78"/>
        <v>0</v>
      </c>
      <c r="Y211" s="476">
        <f t="shared" si="79"/>
        <v>0</v>
      </c>
      <c r="Z211" s="554">
        <f t="shared" si="80"/>
        <v>0</v>
      </c>
      <c r="AA211" s="477">
        <f t="shared" si="81"/>
        <v>0</v>
      </c>
      <c r="AB211" s="477">
        <f t="shared" si="82"/>
        <v>0</v>
      </c>
      <c r="AC211" s="477">
        <f t="shared" si="83"/>
        <v>0</v>
      </c>
      <c r="AD211" s="555">
        <f t="shared" si="84"/>
        <v>0</v>
      </c>
      <c r="AE211" s="478">
        <f t="shared" si="85"/>
        <v>0</v>
      </c>
      <c r="AF211" s="478">
        <f t="shared" si="86"/>
        <v>0</v>
      </c>
      <c r="AG211" s="478">
        <f t="shared" si="87"/>
        <v>0</v>
      </c>
      <c r="AH211" s="479">
        <f t="shared" si="88"/>
        <v>0</v>
      </c>
      <c r="AI211" s="479">
        <f t="shared" si="89"/>
        <v>0</v>
      </c>
      <c r="AJ211" s="479">
        <f t="shared" si="90"/>
        <v>0</v>
      </c>
      <c r="AK211" s="413">
        <f t="shared" si="91"/>
        <v>0</v>
      </c>
      <c r="AL211" s="413">
        <f t="shared" si="92"/>
        <v>0</v>
      </c>
      <c r="AM211" s="413">
        <f t="shared" si="93"/>
        <v>0</v>
      </c>
      <c r="AN211" s="1124">
        <f t="shared" si="94"/>
        <v>0</v>
      </c>
      <c r="AO211" s="1138">
        <f t="shared" si="95"/>
        <v>0</v>
      </c>
      <c r="AP211" s="1155">
        <f t="shared" si="96"/>
        <v>0</v>
      </c>
      <c r="AV211" s="620"/>
    </row>
    <row r="212" spans="1:48" x14ac:dyDescent="0.2">
      <c r="A212" s="480"/>
      <c r="B212" s="481"/>
      <c r="C212" s="495"/>
      <c r="D212" s="483"/>
      <c r="E212" s="483"/>
      <c r="F212" s="484"/>
      <c r="G212" s="470">
        <f t="shared" si="75"/>
        <v>0</v>
      </c>
      <c r="H212" s="471"/>
      <c r="I212" s="471"/>
      <c r="J212" s="471"/>
      <c r="K212" s="471"/>
      <c r="L212" s="471"/>
      <c r="M212" s="471"/>
      <c r="N212" s="471"/>
      <c r="O212" s="471"/>
      <c r="P212" s="471"/>
      <c r="Q212" s="471"/>
      <c r="R212" s="471"/>
      <c r="S212" s="496">
        <f>IFERROR(IF(A212&lt;&gt;"GfB",(SUM(G212:J212,L212,P212)*12+(N212+O212))*(100+$J$12+$J$13)%+((K212+M212+Q212+R212*('B4_Allgemeine Angaben'!$L$53=1))*12),(SUM(G212:J212,L212,P212)*12+(N212+O212))*(100+$J$15+$J$13)%+((K212+M212+Q212+R212*('B4_Allgemeine Angaben'!$L$53=1))*12)),0)</f>
        <v>0</v>
      </c>
      <c r="T212" s="497">
        <f t="shared" si="74"/>
        <v>0</v>
      </c>
      <c r="U212" s="475"/>
      <c r="V212" s="553">
        <f t="shared" si="76"/>
        <v>0</v>
      </c>
      <c r="W212" s="476">
        <f t="shared" si="77"/>
        <v>0</v>
      </c>
      <c r="X212" s="476">
        <f t="shared" si="78"/>
        <v>0</v>
      </c>
      <c r="Y212" s="476">
        <f t="shared" si="79"/>
        <v>0</v>
      </c>
      <c r="Z212" s="554">
        <f t="shared" si="80"/>
        <v>0</v>
      </c>
      <c r="AA212" s="477">
        <f t="shared" si="81"/>
        <v>0</v>
      </c>
      <c r="AB212" s="477">
        <f t="shared" si="82"/>
        <v>0</v>
      </c>
      <c r="AC212" s="477">
        <f t="shared" si="83"/>
        <v>0</v>
      </c>
      <c r="AD212" s="555">
        <f t="shared" si="84"/>
        <v>0</v>
      </c>
      <c r="AE212" s="478">
        <f t="shared" si="85"/>
        <v>0</v>
      </c>
      <c r="AF212" s="478">
        <f t="shared" si="86"/>
        <v>0</v>
      </c>
      <c r="AG212" s="478">
        <f t="shared" si="87"/>
        <v>0</v>
      </c>
      <c r="AH212" s="479">
        <f t="shared" si="88"/>
        <v>0</v>
      </c>
      <c r="AI212" s="479">
        <f t="shared" si="89"/>
        <v>0</v>
      </c>
      <c r="AJ212" s="479">
        <f t="shared" si="90"/>
        <v>0</v>
      </c>
      <c r="AK212" s="413">
        <f t="shared" si="91"/>
        <v>0</v>
      </c>
      <c r="AL212" s="413">
        <f t="shared" si="92"/>
        <v>0</v>
      </c>
      <c r="AM212" s="413">
        <f t="shared" si="93"/>
        <v>0</v>
      </c>
      <c r="AN212" s="1124">
        <f t="shared" si="94"/>
        <v>0</v>
      </c>
      <c r="AO212" s="1138">
        <f t="shared" si="95"/>
        <v>0</v>
      </c>
      <c r="AP212" s="1155">
        <f t="shared" si="96"/>
        <v>0</v>
      </c>
      <c r="AV212" s="620"/>
    </row>
    <row r="213" spans="1:48" x14ac:dyDescent="0.2">
      <c r="A213" s="480"/>
      <c r="B213" s="481"/>
      <c r="C213" s="495"/>
      <c r="D213" s="483"/>
      <c r="E213" s="483"/>
      <c r="F213" s="484"/>
      <c r="G213" s="470">
        <f t="shared" si="75"/>
        <v>0</v>
      </c>
      <c r="H213" s="471"/>
      <c r="I213" s="471"/>
      <c r="J213" s="471"/>
      <c r="K213" s="471"/>
      <c r="L213" s="471"/>
      <c r="M213" s="471"/>
      <c r="N213" s="471"/>
      <c r="O213" s="471"/>
      <c r="P213" s="471"/>
      <c r="Q213" s="471"/>
      <c r="R213" s="471"/>
      <c r="S213" s="496">
        <f>IFERROR(IF(A213&lt;&gt;"GfB",(SUM(G213:J213,L213,P213)*12+(N213+O213))*(100+$J$12+$J$13)%+((K213+M213+Q213+R213*('B4_Allgemeine Angaben'!$L$53=1))*12),(SUM(G213:J213,L213,P213)*12+(N213+O213))*(100+$J$15+$J$13)%+((K213+M213+Q213+R213*('B4_Allgemeine Angaben'!$L$53=1))*12)),0)</f>
        <v>0</v>
      </c>
      <c r="T213" s="497">
        <f t="shared" si="74"/>
        <v>0</v>
      </c>
      <c r="U213" s="475"/>
      <c r="V213" s="553">
        <f t="shared" si="76"/>
        <v>0</v>
      </c>
      <c r="W213" s="476">
        <f t="shared" si="77"/>
        <v>0</v>
      </c>
      <c r="X213" s="476">
        <f t="shared" si="78"/>
        <v>0</v>
      </c>
      <c r="Y213" s="476">
        <f t="shared" si="79"/>
        <v>0</v>
      </c>
      <c r="Z213" s="554">
        <f t="shared" si="80"/>
        <v>0</v>
      </c>
      <c r="AA213" s="477">
        <f t="shared" si="81"/>
        <v>0</v>
      </c>
      <c r="AB213" s="477">
        <f t="shared" si="82"/>
        <v>0</v>
      </c>
      <c r="AC213" s="477">
        <f t="shared" si="83"/>
        <v>0</v>
      </c>
      <c r="AD213" s="555">
        <f t="shared" si="84"/>
        <v>0</v>
      </c>
      <c r="AE213" s="478">
        <f t="shared" si="85"/>
        <v>0</v>
      </c>
      <c r="AF213" s="478">
        <f t="shared" si="86"/>
        <v>0</v>
      </c>
      <c r="AG213" s="478">
        <f t="shared" si="87"/>
        <v>0</v>
      </c>
      <c r="AH213" s="479">
        <f t="shared" si="88"/>
        <v>0</v>
      </c>
      <c r="AI213" s="479">
        <f t="shared" si="89"/>
        <v>0</v>
      </c>
      <c r="AJ213" s="479">
        <f t="shared" si="90"/>
        <v>0</v>
      </c>
      <c r="AK213" s="413">
        <f t="shared" si="91"/>
        <v>0</v>
      </c>
      <c r="AL213" s="413">
        <f t="shared" si="92"/>
        <v>0</v>
      </c>
      <c r="AM213" s="413">
        <f t="shared" si="93"/>
        <v>0</v>
      </c>
      <c r="AN213" s="1124">
        <f t="shared" si="94"/>
        <v>0</v>
      </c>
      <c r="AO213" s="1138">
        <f t="shared" si="95"/>
        <v>0</v>
      </c>
      <c r="AP213" s="1155">
        <f t="shared" si="96"/>
        <v>0</v>
      </c>
      <c r="AV213" s="620"/>
    </row>
    <row r="214" spans="1:48" x14ac:dyDescent="0.2">
      <c r="A214" s="480"/>
      <c r="B214" s="481"/>
      <c r="C214" s="495"/>
      <c r="D214" s="483"/>
      <c r="E214" s="483"/>
      <c r="F214" s="484"/>
      <c r="G214" s="470">
        <f t="shared" si="75"/>
        <v>0</v>
      </c>
      <c r="H214" s="471"/>
      <c r="I214" s="471"/>
      <c r="J214" s="471"/>
      <c r="K214" s="471"/>
      <c r="L214" s="471"/>
      <c r="M214" s="471"/>
      <c r="N214" s="471"/>
      <c r="O214" s="471"/>
      <c r="P214" s="471"/>
      <c r="Q214" s="471"/>
      <c r="R214" s="471"/>
      <c r="S214" s="496">
        <f>IFERROR(IF(A214&lt;&gt;"GfB",(SUM(G214:J214,L214,P214)*12+(N214+O214))*(100+$J$12+$J$13)%+((K214+M214+Q214+R214*('B4_Allgemeine Angaben'!$L$53=1))*12),(SUM(G214:J214,L214,P214)*12+(N214+O214))*(100+$J$15+$J$13)%+((K214+M214+Q214+R214*('B4_Allgemeine Angaben'!$L$53=1))*12)),0)</f>
        <v>0</v>
      </c>
      <c r="T214" s="497">
        <f t="shared" si="74"/>
        <v>0</v>
      </c>
      <c r="U214" s="475"/>
      <c r="V214" s="553">
        <f t="shared" si="76"/>
        <v>0</v>
      </c>
      <c r="W214" s="476">
        <f t="shared" si="77"/>
        <v>0</v>
      </c>
      <c r="X214" s="476">
        <f t="shared" si="78"/>
        <v>0</v>
      </c>
      <c r="Y214" s="476">
        <f t="shared" si="79"/>
        <v>0</v>
      </c>
      <c r="Z214" s="554">
        <f t="shared" si="80"/>
        <v>0</v>
      </c>
      <c r="AA214" s="477">
        <f t="shared" si="81"/>
        <v>0</v>
      </c>
      <c r="AB214" s="477">
        <f t="shared" si="82"/>
        <v>0</v>
      </c>
      <c r="AC214" s="477">
        <f t="shared" si="83"/>
        <v>0</v>
      </c>
      <c r="AD214" s="555">
        <f t="shared" si="84"/>
        <v>0</v>
      </c>
      <c r="AE214" s="478">
        <f t="shared" si="85"/>
        <v>0</v>
      </c>
      <c r="AF214" s="478">
        <f t="shared" si="86"/>
        <v>0</v>
      </c>
      <c r="AG214" s="478">
        <f t="shared" si="87"/>
        <v>0</v>
      </c>
      <c r="AH214" s="479">
        <f t="shared" si="88"/>
        <v>0</v>
      </c>
      <c r="AI214" s="479">
        <f t="shared" si="89"/>
        <v>0</v>
      </c>
      <c r="AJ214" s="479">
        <f t="shared" si="90"/>
        <v>0</v>
      </c>
      <c r="AK214" s="413">
        <f t="shared" si="91"/>
        <v>0</v>
      </c>
      <c r="AL214" s="413">
        <f t="shared" si="92"/>
        <v>0</v>
      </c>
      <c r="AM214" s="413">
        <f t="shared" si="93"/>
        <v>0</v>
      </c>
      <c r="AN214" s="1124">
        <f t="shared" si="94"/>
        <v>0</v>
      </c>
      <c r="AO214" s="1138">
        <f t="shared" si="95"/>
        <v>0</v>
      </c>
      <c r="AP214" s="1155">
        <f t="shared" si="96"/>
        <v>0</v>
      </c>
      <c r="AV214" s="620"/>
    </row>
    <row r="215" spans="1:48" x14ac:dyDescent="0.2">
      <c r="A215" s="480"/>
      <c r="B215" s="481"/>
      <c r="C215" s="495"/>
      <c r="D215" s="483"/>
      <c r="E215" s="483"/>
      <c r="F215" s="484"/>
      <c r="G215" s="470">
        <f t="shared" si="75"/>
        <v>0</v>
      </c>
      <c r="H215" s="471"/>
      <c r="I215" s="471"/>
      <c r="J215" s="471"/>
      <c r="K215" s="471"/>
      <c r="L215" s="471"/>
      <c r="M215" s="471"/>
      <c r="N215" s="471"/>
      <c r="O215" s="471"/>
      <c r="P215" s="471"/>
      <c r="Q215" s="471"/>
      <c r="R215" s="471"/>
      <c r="S215" s="496">
        <f>IFERROR(IF(A215&lt;&gt;"GfB",(SUM(G215:J215,L215,P215)*12+(N215+O215))*(100+$J$12+$J$13)%+((K215+M215+Q215+R215*('B4_Allgemeine Angaben'!$L$53=1))*12),(SUM(G215:J215,L215,P215)*12+(N215+O215))*(100+$J$15+$J$13)%+((K215+M215+Q215+R215*('B4_Allgemeine Angaben'!$L$53=1))*12)),0)</f>
        <v>0</v>
      </c>
      <c r="T215" s="497">
        <f t="shared" si="74"/>
        <v>0</v>
      </c>
      <c r="U215" s="475"/>
      <c r="V215" s="553">
        <f t="shared" si="76"/>
        <v>0</v>
      </c>
      <c r="W215" s="476">
        <f t="shared" si="77"/>
        <v>0</v>
      </c>
      <c r="X215" s="476">
        <f t="shared" si="78"/>
        <v>0</v>
      </c>
      <c r="Y215" s="476">
        <f t="shared" si="79"/>
        <v>0</v>
      </c>
      <c r="Z215" s="554">
        <f t="shared" si="80"/>
        <v>0</v>
      </c>
      <c r="AA215" s="477">
        <f t="shared" si="81"/>
        <v>0</v>
      </c>
      <c r="AB215" s="477">
        <f t="shared" si="82"/>
        <v>0</v>
      </c>
      <c r="AC215" s="477">
        <f t="shared" si="83"/>
        <v>0</v>
      </c>
      <c r="AD215" s="555">
        <f t="shared" si="84"/>
        <v>0</v>
      </c>
      <c r="AE215" s="478">
        <f t="shared" si="85"/>
        <v>0</v>
      </c>
      <c r="AF215" s="478">
        <f t="shared" si="86"/>
        <v>0</v>
      </c>
      <c r="AG215" s="478">
        <f t="shared" si="87"/>
        <v>0</v>
      </c>
      <c r="AH215" s="479">
        <f t="shared" si="88"/>
        <v>0</v>
      </c>
      <c r="AI215" s="479">
        <f t="shared" si="89"/>
        <v>0</v>
      </c>
      <c r="AJ215" s="479">
        <f t="shared" si="90"/>
        <v>0</v>
      </c>
      <c r="AK215" s="413">
        <f t="shared" si="91"/>
        <v>0</v>
      </c>
      <c r="AL215" s="413">
        <f t="shared" si="92"/>
        <v>0</v>
      </c>
      <c r="AM215" s="413">
        <f t="shared" si="93"/>
        <v>0</v>
      </c>
      <c r="AN215" s="1124">
        <f t="shared" si="94"/>
        <v>0</v>
      </c>
      <c r="AO215" s="1138">
        <f t="shared" si="95"/>
        <v>0</v>
      </c>
      <c r="AP215" s="1155">
        <f t="shared" si="96"/>
        <v>0</v>
      </c>
      <c r="AV215" s="620"/>
    </row>
    <row r="216" spans="1:48" x14ac:dyDescent="0.2">
      <c r="A216" s="480"/>
      <c r="B216" s="481"/>
      <c r="C216" s="495"/>
      <c r="D216" s="483"/>
      <c r="E216" s="483"/>
      <c r="F216" s="484"/>
      <c r="G216" s="470">
        <f t="shared" si="75"/>
        <v>0</v>
      </c>
      <c r="H216" s="471"/>
      <c r="I216" s="471"/>
      <c r="J216" s="471"/>
      <c r="K216" s="471"/>
      <c r="L216" s="471"/>
      <c r="M216" s="471"/>
      <c r="N216" s="471"/>
      <c r="O216" s="471"/>
      <c r="P216" s="471"/>
      <c r="Q216" s="471"/>
      <c r="R216" s="471"/>
      <c r="S216" s="496">
        <f>IFERROR(IF(A216&lt;&gt;"GfB",(SUM(G216:J216,L216,P216)*12+(N216+O216))*(100+$J$12+$J$13)%+((K216+M216+Q216+R216*('B4_Allgemeine Angaben'!$L$53=1))*12),(SUM(G216:J216,L216,P216)*12+(N216+O216))*(100+$J$15+$J$13)%+((K216+M216+Q216+R216*('B4_Allgemeine Angaben'!$L$53=1))*12)),0)</f>
        <v>0</v>
      </c>
      <c r="T216" s="497">
        <f t="shared" si="74"/>
        <v>0</v>
      </c>
      <c r="U216" s="475"/>
      <c r="V216" s="553">
        <f t="shared" si="76"/>
        <v>0</v>
      </c>
      <c r="W216" s="476">
        <f t="shared" si="77"/>
        <v>0</v>
      </c>
      <c r="X216" s="476">
        <f t="shared" si="78"/>
        <v>0</v>
      </c>
      <c r="Y216" s="476">
        <f t="shared" si="79"/>
        <v>0</v>
      </c>
      <c r="Z216" s="554">
        <f t="shared" si="80"/>
        <v>0</v>
      </c>
      <c r="AA216" s="477">
        <f t="shared" si="81"/>
        <v>0</v>
      </c>
      <c r="AB216" s="477">
        <f t="shared" si="82"/>
        <v>0</v>
      </c>
      <c r="AC216" s="477">
        <f t="shared" si="83"/>
        <v>0</v>
      </c>
      <c r="AD216" s="555">
        <f t="shared" si="84"/>
        <v>0</v>
      </c>
      <c r="AE216" s="478">
        <f t="shared" si="85"/>
        <v>0</v>
      </c>
      <c r="AF216" s="478">
        <f t="shared" si="86"/>
        <v>0</v>
      </c>
      <c r="AG216" s="478">
        <f t="shared" si="87"/>
        <v>0</v>
      </c>
      <c r="AH216" s="479">
        <f t="shared" si="88"/>
        <v>0</v>
      </c>
      <c r="AI216" s="479">
        <f t="shared" si="89"/>
        <v>0</v>
      </c>
      <c r="AJ216" s="479">
        <f t="shared" si="90"/>
        <v>0</v>
      </c>
      <c r="AK216" s="413">
        <f t="shared" si="91"/>
        <v>0</v>
      </c>
      <c r="AL216" s="413">
        <f t="shared" si="92"/>
        <v>0</v>
      </c>
      <c r="AM216" s="413">
        <f t="shared" si="93"/>
        <v>0</v>
      </c>
      <c r="AN216" s="1124">
        <f t="shared" si="94"/>
        <v>0</v>
      </c>
      <c r="AO216" s="1138">
        <f t="shared" si="95"/>
        <v>0</v>
      </c>
      <c r="AP216" s="1155">
        <f t="shared" si="96"/>
        <v>0</v>
      </c>
    </row>
    <row r="217" spans="1:48" x14ac:dyDescent="0.2">
      <c r="A217" s="480"/>
      <c r="B217" s="481"/>
      <c r="C217" s="495"/>
      <c r="D217" s="483"/>
      <c r="E217" s="483"/>
      <c r="F217" s="484"/>
      <c r="G217" s="470">
        <f t="shared" si="75"/>
        <v>0</v>
      </c>
      <c r="H217" s="471"/>
      <c r="I217" s="471"/>
      <c r="J217" s="471"/>
      <c r="K217" s="471"/>
      <c r="L217" s="471"/>
      <c r="M217" s="471"/>
      <c r="N217" s="471"/>
      <c r="O217" s="471"/>
      <c r="P217" s="471"/>
      <c r="Q217" s="471"/>
      <c r="R217" s="471"/>
      <c r="S217" s="496">
        <f>IFERROR(IF(A217&lt;&gt;"GfB",(SUM(G217:J217,L217,P217)*12+(N217+O217))*(100+$J$12+$J$13)%+((K217+M217+Q217+R217*('B4_Allgemeine Angaben'!$L$53=1))*12),(SUM(G217:J217,L217,P217)*12+(N217+O217))*(100+$J$15+$J$13)%+((K217+M217+Q217+R217*('B4_Allgemeine Angaben'!$L$53=1))*12)),0)</f>
        <v>0</v>
      </c>
      <c r="T217" s="497">
        <f t="shared" si="74"/>
        <v>0</v>
      </c>
      <c r="U217" s="475"/>
      <c r="V217" s="553">
        <f t="shared" si="76"/>
        <v>0</v>
      </c>
      <c r="W217" s="476">
        <f t="shared" si="77"/>
        <v>0</v>
      </c>
      <c r="X217" s="476">
        <f t="shared" si="78"/>
        <v>0</v>
      </c>
      <c r="Y217" s="476">
        <f t="shared" si="79"/>
        <v>0</v>
      </c>
      <c r="Z217" s="554">
        <f t="shared" si="80"/>
        <v>0</v>
      </c>
      <c r="AA217" s="477">
        <f t="shared" si="81"/>
        <v>0</v>
      </c>
      <c r="AB217" s="477">
        <f t="shared" si="82"/>
        <v>0</v>
      </c>
      <c r="AC217" s="477">
        <f t="shared" si="83"/>
        <v>0</v>
      </c>
      <c r="AD217" s="555">
        <f t="shared" si="84"/>
        <v>0</v>
      </c>
      <c r="AE217" s="478">
        <f t="shared" si="85"/>
        <v>0</v>
      </c>
      <c r="AF217" s="478">
        <f t="shared" si="86"/>
        <v>0</v>
      </c>
      <c r="AG217" s="478">
        <f t="shared" si="87"/>
        <v>0</v>
      </c>
      <c r="AH217" s="479">
        <f t="shared" si="88"/>
        <v>0</v>
      </c>
      <c r="AI217" s="479">
        <f t="shared" si="89"/>
        <v>0</v>
      </c>
      <c r="AJ217" s="479">
        <f t="shared" si="90"/>
        <v>0</v>
      </c>
      <c r="AK217" s="413">
        <f t="shared" si="91"/>
        <v>0</v>
      </c>
      <c r="AL217" s="413">
        <f t="shared" si="92"/>
        <v>0</v>
      </c>
      <c r="AM217" s="413">
        <f t="shared" si="93"/>
        <v>0</v>
      </c>
      <c r="AN217" s="1124">
        <f t="shared" si="94"/>
        <v>0</v>
      </c>
      <c r="AO217" s="1138">
        <f t="shared" si="95"/>
        <v>0</v>
      </c>
      <c r="AP217" s="1155">
        <f t="shared" si="96"/>
        <v>0</v>
      </c>
    </row>
    <row r="218" spans="1:48" x14ac:dyDescent="0.2">
      <c r="A218" s="480"/>
      <c r="B218" s="481"/>
      <c r="C218" s="495"/>
      <c r="D218" s="483"/>
      <c r="E218" s="483"/>
      <c r="F218" s="484"/>
      <c r="G218" s="470">
        <f t="shared" si="75"/>
        <v>0</v>
      </c>
      <c r="H218" s="471"/>
      <c r="I218" s="471"/>
      <c r="J218" s="471"/>
      <c r="K218" s="471"/>
      <c r="L218" s="471"/>
      <c r="M218" s="471"/>
      <c r="N218" s="471"/>
      <c r="O218" s="471"/>
      <c r="P218" s="471"/>
      <c r="Q218" s="471"/>
      <c r="R218" s="471"/>
      <c r="S218" s="496">
        <f>IFERROR(IF(A218&lt;&gt;"GfB",(SUM(G218:J218,L218,P218)*12+(N218+O218))*(100+$J$12+$J$13)%+((K218+M218+Q218+R218*('B4_Allgemeine Angaben'!$L$53=1))*12),(SUM(G218:J218,L218,P218)*12+(N218+O218))*(100+$J$15+$J$13)%+((K218+M218+Q218+R218*('B4_Allgemeine Angaben'!$L$53=1))*12)),0)</f>
        <v>0</v>
      </c>
      <c r="T218" s="497">
        <f t="shared" si="74"/>
        <v>0</v>
      </c>
      <c r="U218" s="475"/>
      <c r="V218" s="553">
        <f t="shared" si="76"/>
        <v>0</v>
      </c>
      <c r="W218" s="476">
        <f t="shared" si="77"/>
        <v>0</v>
      </c>
      <c r="X218" s="476">
        <f t="shared" si="78"/>
        <v>0</v>
      </c>
      <c r="Y218" s="476">
        <f t="shared" si="79"/>
        <v>0</v>
      </c>
      <c r="Z218" s="554">
        <f t="shared" si="80"/>
        <v>0</v>
      </c>
      <c r="AA218" s="477">
        <f t="shared" si="81"/>
        <v>0</v>
      </c>
      <c r="AB218" s="477">
        <f t="shared" si="82"/>
        <v>0</v>
      </c>
      <c r="AC218" s="477">
        <f t="shared" si="83"/>
        <v>0</v>
      </c>
      <c r="AD218" s="555">
        <f t="shared" si="84"/>
        <v>0</v>
      </c>
      <c r="AE218" s="478">
        <f t="shared" si="85"/>
        <v>0</v>
      </c>
      <c r="AF218" s="478">
        <f t="shared" si="86"/>
        <v>0</v>
      </c>
      <c r="AG218" s="478">
        <f t="shared" si="87"/>
        <v>0</v>
      </c>
      <c r="AH218" s="479">
        <f t="shared" si="88"/>
        <v>0</v>
      </c>
      <c r="AI218" s="479">
        <f t="shared" si="89"/>
        <v>0</v>
      </c>
      <c r="AJ218" s="479">
        <f t="shared" si="90"/>
        <v>0</v>
      </c>
      <c r="AK218" s="413">
        <f t="shared" si="91"/>
        <v>0</v>
      </c>
      <c r="AL218" s="413">
        <f t="shared" si="92"/>
        <v>0</v>
      </c>
      <c r="AM218" s="413">
        <f t="shared" si="93"/>
        <v>0</v>
      </c>
      <c r="AN218" s="1124">
        <f t="shared" si="94"/>
        <v>0</v>
      </c>
      <c r="AO218" s="1138">
        <f t="shared" si="95"/>
        <v>0</v>
      </c>
      <c r="AP218" s="1155">
        <f t="shared" si="96"/>
        <v>0</v>
      </c>
    </row>
    <row r="219" spans="1:48" x14ac:dyDescent="0.2">
      <c r="A219" s="480"/>
      <c r="B219" s="481"/>
      <c r="C219" s="495"/>
      <c r="D219" s="483"/>
      <c r="E219" s="483"/>
      <c r="F219" s="484"/>
      <c r="G219" s="470">
        <f t="shared" si="75"/>
        <v>0</v>
      </c>
      <c r="H219" s="471"/>
      <c r="I219" s="471"/>
      <c r="J219" s="471"/>
      <c r="K219" s="471"/>
      <c r="L219" s="471"/>
      <c r="M219" s="471"/>
      <c r="N219" s="471"/>
      <c r="O219" s="471"/>
      <c r="P219" s="471"/>
      <c r="Q219" s="471"/>
      <c r="R219" s="471"/>
      <c r="S219" s="496">
        <f>IFERROR(IF(A219&lt;&gt;"GfB",(SUM(G219:J219,L219,P219)*12+(N219+O219))*(100+$J$12+$J$13)%+((K219+M219+Q219+R219*('B4_Allgemeine Angaben'!$L$53=1))*12),(SUM(G219:J219,L219,P219)*12+(N219+O219))*(100+$J$15+$J$13)%+((K219+M219+Q219+R219*('B4_Allgemeine Angaben'!$L$53=1))*12)),0)</f>
        <v>0</v>
      </c>
      <c r="T219" s="497">
        <f t="shared" si="74"/>
        <v>0</v>
      </c>
      <c r="U219" s="475"/>
      <c r="V219" s="553">
        <f t="shared" si="76"/>
        <v>0</v>
      </c>
      <c r="W219" s="476">
        <f t="shared" si="77"/>
        <v>0</v>
      </c>
      <c r="X219" s="476">
        <f t="shared" si="78"/>
        <v>0</v>
      </c>
      <c r="Y219" s="476">
        <f t="shared" si="79"/>
        <v>0</v>
      </c>
      <c r="Z219" s="554">
        <f t="shared" si="80"/>
        <v>0</v>
      </c>
      <c r="AA219" s="477">
        <f t="shared" si="81"/>
        <v>0</v>
      </c>
      <c r="AB219" s="477">
        <f t="shared" si="82"/>
        <v>0</v>
      </c>
      <c r="AC219" s="477">
        <f t="shared" si="83"/>
        <v>0</v>
      </c>
      <c r="AD219" s="555">
        <f t="shared" si="84"/>
        <v>0</v>
      </c>
      <c r="AE219" s="478">
        <f t="shared" si="85"/>
        <v>0</v>
      </c>
      <c r="AF219" s="478">
        <f t="shared" si="86"/>
        <v>0</v>
      </c>
      <c r="AG219" s="478">
        <f t="shared" si="87"/>
        <v>0</v>
      </c>
      <c r="AH219" s="479">
        <f t="shared" si="88"/>
        <v>0</v>
      </c>
      <c r="AI219" s="479">
        <f t="shared" si="89"/>
        <v>0</v>
      </c>
      <c r="AJ219" s="479">
        <f t="shared" si="90"/>
        <v>0</v>
      </c>
      <c r="AK219" s="413">
        <f t="shared" si="91"/>
        <v>0</v>
      </c>
      <c r="AL219" s="413">
        <f t="shared" si="92"/>
        <v>0</v>
      </c>
      <c r="AM219" s="413">
        <f t="shared" si="93"/>
        <v>0</v>
      </c>
      <c r="AN219" s="1124">
        <f t="shared" si="94"/>
        <v>0</v>
      </c>
      <c r="AO219" s="1138">
        <f t="shared" si="95"/>
        <v>0</v>
      </c>
      <c r="AP219" s="1155">
        <f t="shared" si="96"/>
        <v>0</v>
      </c>
    </row>
    <row r="220" spans="1:48" x14ac:dyDescent="0.2">
      <c r="A220" s="480"/>
      <c r="B220" s="481"/>
      <c r="C220" s="495"/>
      <c r="D220" s="483"/>
      <c r="E220" s="483"/>
      <c r="F220" s="484"/>
      <c r="G220" s="470">
        <f t="shared" si="75"/>
        <v>0</v>
      </c>
      <c r="H220" s="471"/>
      <c r="I220" s="471"/>
      <c r="J220" s="471"/>
      <c r="K220" s="471"/>
      <c r="L220" s="471"/>
      <c r="M220" s="471"/>
      <c r="N220" s="471"/>
      <c r="O220" s="471"/>
      <c r="P220" s="471"/>
      <c r="Q220" s="471"/>
      <c r="R220" s="471"/>
      <c r="S220" s="496">
        <f>IFERROR(IF(A220&lt;&gt;"GfB",(SUM(G220:J220,L220,P220)*12+(N220+O220))*(100+$J$12+$J$13)%+((K220+M220+Q220+R220*('B4_Allgemeine Angaben'!$L$53=1))*12),(SUM(G220:J220,L220,P220)*12+(N220+O220))*(100+$J$15+$J$13)%+((K220+M220+Q220+R220*('B4_Allgemeine Angaben'!$L$53=1))*12)),0)</f>
        <v>0</v>
      </c>
      <c r="T220" s="497">
        <f t="shared" si="74"/>
        <v>0</v>
      </c>
      <c r="U220" s="475"/>
      <c r="V220" s="553">
        <f t="shared" si="76"/>
        <v>0</v>
      </c>
      <c r="W220" s="476">
        <f t="shared" si="77"/>
        <v>0</v>
      </c>
      <c r="X220" s="476">
        <f t="shared" si="78"/>
        <v>0</v>
      </c>
      <c r="Y220" s="476">
        <f t="shared" si="79"/>
        <v>0</v>
      </c>
      <c r="Z220" s="554">
        <f t="shared" si="80"/>
        <v>0</v>
      </c>
      <c r="AA220" s="477">
        <f t="shared" si="81"/>
        <v>0</v>
      </c>
      <c r="AB220" s="477">
        <f t="shared" si="82"/>
        <v>0</v>
      </c>
      <c r="AC220" s="477">
        <f t="shared" si="83"/>
        <v>0</v>
      </c>
      <c r="AD220" s="555">
        <f t="shared" si="84"/>
        <v>0</v>
      </c>
      <c r="AE220" s="478">
        <f t="shared" si="85"/>
        <v>0</v>
      </c>
      <c r="AF220" s="478">
        <f t="shared" si="86"/>
        <v>0</v>
      </c>
      <c r="AG220" s="478">
        <f t="shared" si="87"/>
        <v>0</v>
      </c>
      <c r="AH220" s="479">
        <f t="shared" si="88"/>
        <v>0</v>
      </c>
      <c r="AI220" s="479">
        <f t="shared" si="89"/>
        <v>0</v>
      </c>
      <c r="AJ220" s="479">
        <f t="shared" si="90"/>
        <v>0</v>
      </c>
      <c r="AK220" s="413">
        <f t="shared" si="91"/>
        <v>0</v>
      </c>
      <c r="AL220" s="413">
        <f t="shared" si="92"/>
        <v>0</v>
      </c>
      <c r="AM220" s="413">
        <f t="shared" si="93"/>
        <v>0</v>
      </c>
      <c r="AN220" s="1124">
        <f t="shared" si="94"/>
        <v>0</v>
      </c>
      <c r="AO220" s="1138">
        <f t="shared" si="95"/>
        <v>0</v>
      </c>
      <c r="AP220" s="1155">
        <f t="shared" si="96"/>
        <v>0</v>
      </c>
    </row>
    <row r="221" spans="1:48" x14ac:dyDescent="0.2">
      <c r="A221" s="480"/>
      <c r="B221" s="481"/>
      <c r="C221" s="495"/>
      <c r="D221" s="483"/>
      <c r="E221" s="483"/>
      <c r="F221" s="484"/>
      <c r="G221" s="470">
        <f t="shared" si="75"/>
        <v>0</v>
      </c>
      <c r="H221" s="471"/>
      <c r="I221" s="471"/>
      <c r="J221" s="471"/>
      <c r="K221" s="471"/>
      <c r="L221" s="471"/>
      <c r="M221" s="471"/>
      <c r="N221" s="471"/>
      <c r="O221" s="471"/>
      <c r="P221" s="471"/>
      <c r="Q221" s="471"/>
      <c r="R221" s="471"/>
      <c r="S221" s="496">
        <f>IFERROR(IF(A221&lt;&gt;"GfB",(SUM(G221:J221,L221,P221)*12+(N221+O221))*(100+$J$12+$J$13)%+((K221+M221+Q221+R221*('B4_Allgemeine Angaben'!$L$53=1))*12),(SUM(G221:J221,L221,P221)*12+(N221+O221))*(100+$J$15+$J$13)%+((K221+M221+Q221+R221*('B4_Allgemeine Angaben'!$L$53=1))*12)),0)</f>
        <v>0</v>
      </c>
      <c r="T221" s="497">
        <f t="shared" si="74"/>
        <v>0</v>
      </c>
      <c r="U221" s="475"/>
      <c r="V221" s="553">
        <f t="shared" si="76"/>
        <v>0</v>
      </c>
      <c r="W221" s="476">
        <f t="shared" si="77"/>
        <v>0</v>
      </c>
      <c r="X221" s="476">
        <f t="shared" si="78"/>
        <v>0</v>
      </c>
      <c r="Y221" s="476">
        <f t="shared" si="79"/>
        <v>0</v>
      </c>
      <c r="Z221" s="554">
        <f t="shared" si="80"/>
        <v>0</v>
      </c>
      <c r="AA221" s="477">
        <f t="shared" si="81"/>
        <v>0</v>
      </c>
      <c r="AB221" s="477">
        <f t="shared" si="82"/>
        <v>0</v>
      </c>
      <c r="AC221" s="477">
        <f t="shared" si="83"/>
        <v>0</v>
      </c>
      <c r="AD221" s="555">
        <f t="shared" si="84"/>
        <v>0</v>
      </c>
      <c r="AE221" s="478">
        <f t="shared" si="85"/>
        <v>0</v>
      </c>
      <c r="AF221" s="478">
        <f t="shared" si="86"/>
        <v>0</v>
      </c>
      <c r="AG221" s="478">
        <f t="shared" si="87"/>
        <v>0</v>
      </c>
      <c r="AH221" s="479">
        <f t="shared" si="88"/>
        <v>0</v>
      </c>
      <c r="AI221" s="479">
        <f t="shared" si="89"/>
        <v>0</v>
      </c>
      <c r="AJ221" s="479">
        <f t="shared" si="90"/>
        <v>0</v>
      </c>
      <c r="AK221" s="413">
        <f t="shared" si="91"/>
        <v>0</v>
      </c>
      <c r="AL221" s="413">
        <f t="shared" si="92"/>
        <v>0</v>
      </c>
      <c r="AM221" s="413">
        <f t="shared" si="93"/>
        <v>0</v>
      </c>
      <c r="AN221" s="1124">
        <f t="shared" si="94"/>
        <v>0</v>
      </c>
      <c r="AO221" s="1138">
        <f t="shared" si="95"/>
        <v>0</v>
      </c>
      <c r="AP221" s="1155">
        <f t="shared" si="96"/>
        <v>0</v>
      </c>
    </row>
    <row r="222" spans="1:48" x14ac:dyDescent="0.2">
      <c r="A222" s="480"/>
      <c r="B222" s="481"/>
      <c r="C222" s="495"/>
      <c r="D222" s="483"/>
      <c r="E222" s="483"/>
      <c r="F222" s="484"/>
      <c r="G222" s="470">
        <f t="shared" si="75"/>
        <v>0</v>
      </c>
      <c r="H222" s="471"/>
      <c r="I222" s="471"/>
      <c r="J222" s="471"/>
      <c r="K222" s="471"/>
      <c r="L222" s="471"/>
      <c r="M222" s="471"/>
      <c r="N222" s="471"/>
      <c r="O222" s="471"/>
      <c r="P222" s="471"/>
      <c r="Q222" s="471"/>
      <c r="R222" s="471"/>
      <c r="S222" s="496">
        <f>IFERROR(IF(A222&lt;&gt;"GfB",(SUM(G222:J222,L222,P222)*12+(N222+O222))*(100+$J$12+$J$13)%+((K222+M222+Q222+R222*('B4_Allgemeine Angaben'!$L$53=1))*12),(SUM(G222:J222,L222,P222)*12+(N222+O222))*(100+$J$15+$J$13)%+((K222+M222+Q222+R222*('B4_Allgemeine Angaben'!$L$53=1))*12)),0)</f>
        <v>0</v>
      </c>
      <c r="T222" s="497">
        <f t="shared" si="74"/>
        <v>0</v>
      </c>
      <c r="U222" s="475"/>
      <c r="V222" s="553">
        <f t="shared" si="76"/>
        <v>0</v>
      </c>
      <c r="W222" s="476">
        <f t="shared" si="77"/>
        <v>0</v>
      </c>
      <c r="X222" s="476">
        <f t="shared" si="78"/>
        <v>0</v>
      </c>
      <c r="Y222" s="476">
        <f t="shared" si="79"/>
        <v>0</v>
      </c>
      <c r="Z222" s="554">
        <f t="shared" si="80"/>
        <v>0</v>
      </c>
      <c r="AA222" s="477">
        <f t="shared" si="81"/>
        <v>0</v>
      </c>
      <c r="AB222" s="477">
        <f t="shared" si="82"/>
        <v>0</v>
      </c>
      <c r="AC222" s="477">
        <f t="shared" si="83"/>
        <v>0</v>
      </c>
      <c r="AD222" s="555">
        <f t="shared" si="84"/>
        <v>0</v>
      </c>
      <c r="AE222" s="478">
        <f t="shared" si="85"/>
        <v>0</v>
      </c>
      <c r="AF222" s="478">
        <f t="shared" si="86"/>
        <v>0</v>
      </c>
      <c r="AG222" s="478">
        <f t="shared" si="87"/>
        <v>0</v>
      </c>
      <c r="AH222" s="479">
        <f t="shared" si="88"/>
        <v>0</v>
      </c>
      <c r="AI222" s="479">
        <f t="shared" si="89"/>
        <v>0</v>
      </c>
      <c r="AJ222" s="479">
        <f t="shared" si="90"/>
        <v>0</v>
      </c>
      <c r="AK222" s="413">
        <f t="shared" si="91"/>
        <v>0</v>
      </c>
      <c r="AL222" s="413">
        <f t="shared" si="92"/>
        <v>0</v>
      </c>
      <c r="AM222" s="413">
        <f t="shared" si="93"/>
        <v>0</v>
      </c>
      <c r="AN222" s="1124">
        <f t="shared" si="94"/>
        <v>0</v>
      </c>
      <c r="AO222" s="1138">
        <f t="shared" si="95"/>
        <v>0</v>
      </c>
      <c r="AP222" s="1155">
        <f t="shared" si="96"/>
        <v>0</v>
      </c>
    </row>
    <row r="223" spans="1:48" x14ac:dyDescent="0.2">
      <c r="A223" s="1448" t="s">
        <v>645</v>
      </c>
      <c r="B223" s="1449"/>
      <c r="C223" s="1449"/>
      <c r="D223" s="1450"/>
      <c r="E223" s="1084"/>
      <c r="F223" s="1085"/>
      <c r="G223" s="1086"/>
      <c r="H223" s="1086"/>
      <c r="I223" s="1086"/>
      <c r="J223" s="1086"/>
      <c r="K223" s="1086"/>
      <c r="L223" s="1086"/>
      <c r="M223" s="1086"/>
      <c r="N223" s="1086"/>
      <c r="O223" s="1086"/>
      <c r="P223" s="1086"/>
      <c r="Q223" s="1086"/>
      <c r="R223" s="1086"/>
      <c r="S223" s="1086"/>
      <c r="T223" s="1099"/>
      <c r="U223" s="475"/>
      <c r="V223" s="1101">
        <f t="shared" si="76"/>
        <v>0</v>
      </c>
      <c r="W223" s="1102">
        <f t="shared" si="77"/>
        <v>0</v>
      </c>
      <c r="X223" s="1102">
        <f t="shared" si="78"/>
        <v>0</v>
      </c>
      <c r="Y223" s="1102">
        <f t="shared" si="79"/>
        <v>0</v>
      </c>
      <c r="Z223" s="1103">
        <f t="shared" si="80"/>
        <v>0</v>
      </c>
      <c r="AA223" s="1104">
        <f t="shared" si="81"/>
        <v>0</v>
      </c>
      <c r="AB223" s="1104">
        <f t="shared" si="82"/>
        <v>0</v>
      </c>
      <c r="AC223" s="1104">
        <f t="shared" si="83"/>
        <v>0</v>
      </c>
      <c r="AD223" s="1105">
        <f t="shared" si="84"/>
        <v>0</v>
      </c>
      <c r="AE223" s="1106">
        <f t="shared" si="85"/>
        <v>0</v>
      </c>
      <c r="AF223" s="1106">
        <f t="shared" si="86"/>
        <v>0</v>
      </c>
      <c r="AG223" s="1106">
        <f t="shared" si="87"/>
        <v>0</v>
      </c>
      <c r="AH223" s="1098">
        <f t="shared" si="88"/>
        <v>0</v>
      </c>
      <c r="AI223" s="1098">
        <f t="shared" si="89"/>
        <v>0</v>
      </c>
      <c r="AJ223" s="1098">
        <f t="shared" si="90"/>
        <v>0</v>
      </c>
      <c r="AK223" s="1107">
        <f t="shared" si="91"/>
        <v>0</v>
      </c>
      <c r="AL223" s="1107">
        <f t="shared" si="92"/>
        <v>0</v>
      </c>
      <c r="AM223" s="1107">
        <f t="shared" si="93"/>
        <v>0</v>
      </c>
      <c r="AN223" s="1127">
        <f t="shared" si="94"/>
        <v>0</v>
      </c>
      <c r="AO223" s="1142">
        <f t="shared" si="95"/>
        <v>0</v>
      </c>
      <c r="AP223" s="1159">
        <f t="shared" si="96"/>
        <v>0</v>
      </c>
    </row>
    <row r="224" spans="1:48" x14ac:dyDescent="0.2">
      <c r="A224" s="480"/>
      <c r="B224" s="481"/>
      <c r="C224" s="495"/>
      <c r="D224" s="483"/>
      <c r="E224" s="483"/>
      <c r="F224" s="484"/>
      <c r="G224" s="470">
        <f t="shared" si="75"/>
        <v>0</v>
      </c>
      <c r="H224" s="471"/>
      <c r="I224" s="471"/>
      <c r="J224" s="471"/>
      <c r="K224" s="471"/>
      <c r="L224" s="471"/>
      <c r="M224" s="471"/>
      <c r="N224" s="471"/>
      <c r="O224" s="471"/>
      <c r="P224" s="471"/>
      <c r="Q224" s="471"/>
      <c r="R224" s="471"/>
      <c r="S224" s="496">
        <f>IFERROR(IF(A224&lt;&gt;"GfB",(SUM(G224:J224,L224,P224)*12+(N224+O224))*(100+$J$12+$J$13)%+((K224+M224+Q224+R224*('B4_Allgemeine Angaben'!$L$53=1))*12),(SUM(G224:J224,L224,P224)*12+(N224+O224))*(100+$J$15+$J$13)%+((K224+M224+Q224+R224*('B4_Allgemeine Angaben'!$L$53=1))*12)),0)</f>
        <v>0</v>
      </c>
      <c r="T224" s="497">
        <f t="shared" si="74"/>
        <v>0</v>
      </c>
      <c r="U224" s="475"/>
      <c r="V224" s="553">
        <f t="shared" si="76"/>
        <v>0</v>
      </c>
      <c r="W224" s="476">
        <f t="shared" si="77"/>
        <v>0</v>
      </c>
      <c r="X224" s="476">
        <f t="shared" si="78"/>
        <v>0</v>
      </c>
      <c r="Y224" s="476">
        <f t="shared" si="79"/>
        <v>0</v>
      </c>
      <c r="Z224" s="554">
        <f t="shared" si="80"/>
        <v>0</v>
      </c>
      <c r="AA224" s="477">
        <f t="shared" si="81"/>
        <v>0</v>
      </c>
      <c r="AB224" s="477">
        <f t="shared" si="82"/>
        <v>0</v>
      </c>
      <c r="AC224" s="477">
        <f t="shared" si="83"/>
        <v>0</v>
      </c>
      <c r="AD224" s="555">
        <f t="shared" si="84"/>
        <v>0</v>
      </c>
      <c r="AE224" s="478">
        <f t="shared" si="85"/>
        <v>0</v>
      </c>
      <c r="AF224" s="478">
        <f t="shared" si="86"/>
        <v>0</v>
      </c>
      <c r="AG224" s="478">
        <f t="shared" si="87"/>
        <v>0</v>
      </c>
      <c r="AH224" s="479">
        <f t="shared" si="88"/>
        <v>0</v>
      </c>
      <c r="AI224" s="479">
        <f t="shared" si="89"/>
        <v>0</v>
      </c>
      <c r="AJ224" s="479">
        <f t="shared" si="90"/>
        <v>0</v>
      </c>
      <c r="AK224" s="413">
        <f t="shared" si="91"/>
        <v>0</v>
      </c>
      <c r="AL224" s="413">
        <f t="shared" si="92"/>
        <v>0</v>
      </c>
      <c r="AM224" s="413">
        <f t="shared" si="93"/>
        <v>0</v>
      </c>
      <c r="AN224" s="1124">
        <f t="shared" si="94"/>
        <v>0</v>
      </c>
      <c r="AO224" s="1138">
        <f t="shared" si="95"/>
        <v>0</v>
      </c>
      <c r="AP224" s="1155">
        <f t="shared" si="96"/>
        <v>0</v>
      </c>
    </row>
    <row r="225" spans="1:42" x14ac:dyDescent="0.2">
      <c r="A225" s="480"/>
      <c r="B225" s="481"/>
      <c r="C225" s="495"/>
      <c r="D225" s="483"/>
      <c r="E225" s="483"/>
      <c r="F225" s="484"/>
      <c r="G225" s="470">
        <f t="shared" ref="G225:G232" si="97">IFERROR(F225*C225,"")</f>
        <v>0</v>
      </c>
      <c r="H225" s="471"/>
      <c r="I225" s="471"/>
      <c r="J225" s="471"/>
      <c r="K225" s="471"/>
      <c r="L225" s="471"/>
      <c r="M225" s="471"/>
      <c r="N225" s="471"/>
      <c r="O225" s="471"/>
      <c r="P225" s="471"/>
      <c r="Q225" s="471"/>
      <c r="R225" s="471"/>
      <c r="S225" s="496">
        <f>IFERROR(IF(A225&lt;&gt;"GfB",(SUM(G225:J225,L225,P225)*12+(N225+O225))*(100+$J$12+$J$13)%+((K225+M225+Q225+R225*('B4_Allgemeine Angaben'!$L$53=1))*12),(SUM(G225:J225,L225,P225)*12+(N225+O225))*(100+$J$15+$J$13)%+((K225+M225+Q225+R225*('B4_Allgemeine Angaben'!$L$53=1))*12)),0)</f>
        <v>0</v>
      </c>
      <c r="T225" s="497">
        <f t="shared" ref="T225:T232" si="98">IF(ISERROR(S225/C225),0,(S225/C225))</f>
        <v>0</v>
      </c>
      <c r="U225" s="475"/>
      <c r="V225" s="553">
        <f t="shared" si="76"/>
        <v>0</v>
      </c>
      <c r="W225" s="476">
        <f t="shared" si="77"/>
        <v>0</v>
      </c>
      <c r="X225" s="476">
        <f t="shared" si="78"/>
        <v>0</v>
      </c>
      <c r="Y225" s="476">
        <f t="shared" si="79"/>
        <v>0</v>
      </c>
      <c r="Z225" s="554">
        <f t="shared" si="80"/>
        <v>0</v>
      </c>
      <c r="AA225" s="477">
        <f t="shared" si="81"/>
        <v>0</v>
      </c>
      <c r="AB225" s="477">
        <f t="shared" si="82"/>
        <v>0</v>
      </c>
      <c r="AC225" s="477">
        <f t="shared" si="83"/>
        <v>0</v>
      </c>
      <c r="AD225" s="555">
        <f t="shared" si="84"/>
        <v>0</v>
      </c>
      <c r="AE225" s="478">
        <f t="shared" si="85"/>
        <v>0</v>
      </c>
      <c r="AF225" s="478">
        <f t="shared" si="86"/>
        <v>0</v>
      </c>
      <c r="AG225" s="478">
        <f t="shared" si="87"/>
        <v>0</v>
      </c>
      <c r="AH225" s="479">
        <f t="shared" si="88"/>
        <v>0</v>
      </c>
      <c r="AI225" s="479">
        <f t="shared" si="89"/>
        <v>0</v>
      </c>
      <c r="AJ225" s="479">
        <f t="shared" si="90"/>
        <v>0</v>
      </c>
      <c r="AK225" s="413">
        <f t="shared" si="91"/>
        <v>0</v>
      </c>
      <c r="AL225" s="413">
        <f t="shared" si="92"/>
        <v>0</v>
      </c>
      <c r="AM225" s="413">
        <f t="shared" si="93"/>
        <v>0</v>
      </c>
      <c r="AN225" s="1124">
        <f t="shared" si="94"/>
        <v>0</v>
      </c>
      <c r="AO225" s="1138">
        <f t="shared" si="95"/>
        <v>0</v>
      </c>
      <c r="AP225" s="1155">
        <f t="shared" si="96"/>
        <v>0</v>
      </c>
    </row>
    <row r="226" spans="1:42" x14ac:dyDescent="0.2">
      <c r="A226" s="480"/>
      <c r="B226" s="481"/>
      <c r="C226" s="495"/>
      <c r="D226" s="483"/>
      <c r="E226" s="483"/>
      <c r="F226" s="484"/>
      <c r="G226" s="470">
        <f t="shared" si="97"/>
        <v>0</v>
      </c>
      <c r="H226" s="471"/>
      <c r="I226" s="471"/>
      <c r="J226" s="471"/>
      <c r="K226" s="471"/>
      <c r="L226" s="471"/>
      <c r="M226" s="471"/>
      <c r="N226" s="471"/>
      <c r="O226" s="471"/>
      <c r="P226" s="471"/>
      <c r="Q226" s="471"/>
      <c r="R226" s="471"/>
      <c r="S226" s="496">
        <f>IFERROR(IF(A226&lt;&gt;"GfB",(SUM(G226:J226,L226,P226)*12+(N226+O226))*(100+$J$12+$J$13)%+((K226+M226+Q226+R226*('B4_Allgemeine Angaben'!$L$53=1))*12),(SUM(G226:J226,L226,P226)*12+(N226+O226))*(100+$J$15+$J$13)%+((K226+M226+Q226+R226*('B4_Allgemeine Angaben'!$L$53=1))*12)),0)</f>
        <v>0</v>
      </c>
      <c r="T226" s="497">
        <f t="shared" si="98"/>
        <v>0</v>
      </c>
      <c r="U226" s="475"/>
      <c r="V226" s="553">
        <f t="shared" si="76"/>
        <v>0</v>
      </c>
      <c r="W226" s="476">
        <f t="shared" si="77"/>
        <v>0</v>
      </c>
      <c r="X226" s="476">
        <f t="shared" si="78"/>
        <v>0</v>
      </c>
      <c r="Y226" s="476">
        <f t="shared" si="79"/>
        <v>0</v>
      </c>
      <c r="Z226" s="554">
        <f t="shared" si="80"/>
        <v>0</v>
      </c>
      <c r="AA226" s="477">
        <f t="shared" si="81"/>
        <v>0</v>
      </c>
      <c r="AB226" s="477">
        <f t="shared" si="82"/>
        <v>0</v>
      </c>
      <c r="AC226" s="477">
        <f t="shared" si="83"/>
        <v>0</v>
      </c>
      <c r="AD226" s="555">
        <f t="shared" si="84"/>
        <v>0</v>
      </c>
      <c r="AE226" s="478">
        <f t="shared" si="85"/>
        <v>0</v>
      </c>
      <c r="AF226" s="478">
        <f t="shared" si="86"/>
        <v>0</v>
      </c>
      <c r="AG226" s="478">
        <f t="shared" si="87"/>
        <v>0</v>
      </c>
      <c r="AH226" s="479">
        <f t="shared" si="88"/>
        <v>0</v>
      </c>
      <c r="AI226" s="479">
        <f t="shared" si="89"/>
        <v>0</v>
      </c>
      <c r="AJ226" s="479">
        <f t="shared" si="90"/>
        <v>0</v>
      </c>
      <c r="AK226" s="413">
        <f t="shared" si="91"/>
        <v>0</v>
      </c>
      <c r="AL226" s="413">
        <f t="shared" si="92"/>
        <v>0</v>
      </c>
      <c r="AM226" s="413">
        <f t="shared" si="93"/>
        <v>0</v>
      </c>
      <c r="AN226" s="1124">
        <f t="shared" si="94"/>
        <v>0</v>
      </c>
      <c r="AO226" s="1138">
        <f t="shared" si="95"/>
        <v>0</v>
      </c>
      <c r="AP226" s="1155">
        <f t="shared" si="96"/>
        <v>0</v>
      </c>
    </row>
    <row r="227" spans="1:42" x14ac:dyDescent="0.2">
      <c r="A227" s="480"/>
      <c r="B227" s="481"/>
      <c r="C227" s="495"/>
      <c r="D227" s="483"/>
      <c r="E227" s="483"/>
      <c r="F227" s="484"/>
      <c r="G227" s="470">
        <f t="shared" si="97"/>
        <v>0</v>
      </c>
      <c r="H227" s="471"/>
      <c r="I227" s="471"/>
      <c r="J227" s="471"/>
      <c r="K227" s="471"/>
      <c r="L227" s="471"/>
      <c r="M227" s="471"/>
      <c r="N227" s="471"/>
      <c r="O227" s="471"/>
      <c r="P227" s="471"/>
      <c r="Q227" s="471"/>
      <c r="R227" s="471"/>
      <c r="S227" s="496">
        <f>IFERROR(IF(A227&lt;&gt;"GfB",(SUM(G227:J227,L227,P227)*12+(N227+O227))*(100+$J$12+$J$13)%+((K227+M227+Q227+R227*('B4_Allgemeine Angaben'!$L$53=1))*12),(SUM(G227:J227,L227,P227)*12+(N227+O227))*(100+$J$15+$J$13)%+((K227+M227+Q227+R227*('B4_Allgemeine Angaben'!$L$53=1))*12)),0)</f>
        <v>0</v>
      </c>
      <c r="T227" s="497">
        <f t="shared" si="98"/>
        <v>0</v>
      </c>
      <c r="U227" s="475"/>
      <c r="V227" s="553">
        <f t="shared" si="76"/>
        <v>0</v>
      </c>
      <c r="W227" s="476">
        <f t="shared" si="77"/>
        <v>0</v>
      </c>
      <c r="X227" s="476">
        <f t="shared" si="78"/>
        <v>0</v>
      </c>
      <c r="Y227" s="476">
        <f t="shared" si="79"/>
        <v>0</v>
      </c>
      <c r="Z227" s="554">
        <f t="shared" si="80"/>
        <v>0</v>
      </c>
      <c r="AA227" s="477">
        <f t="shared" si="81"/>
        <v>0</v>
      </c>
      <c r="AB227" s="477">
        <f t="shared" si="82"/>
        <v>0</v>
      </c>
      <c r="AC227" s="477">
        <f t="shared" si="83"/>
        <v>0</v>
      </c>
      <c r="AD227" s="555">
        <f t="shared" si="84"/>
        <v>0</v>
      </c>
      <c r="AE227" s="478">
        <f t="shared" si="85"/>
        <v>0</v>
      </c>
      <c r="AF227" s="478">
        <f t="shared" si="86"/>
        <v>0</v>
      </c>
      <c r="AG227" s="478">
        <f t="shared" si="87"/>
        <v>0</v>
      </c>
      <c r="AH227" s="479">
        <f t="shared" si="88"/>
        <v>0</v>
      </c>
      <c r="AI227" s="479">
        <f t="shared" si="89"/>
        <v>0</v>
      </c>
      <c r="AJ227" s="479">
        <f t="shared" si="90"/>
        <v>0</v>
      </c>
      <c r="AK227" s="413">
        <f t="shared" si="91"/>
        <v>0</v>
      </c>
      <c r="AL227" s="413">
        <f t="shared" si="92"/>
        <v>0</v>
      </c>
      <c r="AM227" s="413">
        <f t="shared" si="93"/>
        <v>0</v>
      </c>
      <c r="AN227" s="1124">
        <f t="shared" si="94"/>
        <v>0</v>
      </c>
      <c r="AO227" s="1138">
        <f t="shared" si="95"/>
        <v>0</v>
      </c>
      <c r="AP227" s="1155">
        <f t="shared" si="96"/>
        <v>0</v>
      </c>
    </row>
    <row r="228" spans="1:42" x14ac:dyDescent="0.2">
      <c r="A228" s="480"/>
      <c r="B228" s="481"/>
      <c r="C228" s="495"/>
      <c r="D228" s="483"/>
      <c r="E228" s="483"/>
      <c r="F228" s="484"/>
      <c r="G228" s="470">
        <f t="shared" si="97"/>
        <v>0</v>
      </c>
      <c r="H228" s="471"/>
      <c r="I228" s="471"/>
      <c r="J228" s="471"/>
      <c r="K228" s="471"/>
      <c r="L228" s="471"/>
      <c r="M228" s="471"/>
      <c r="N228" s="471"/>
      <c r="O228" s="471"/>
      <c r="P228" s="471"/>
      <c r="Q228" s="471"/>
      <c r="R228" s="471"/>
      <c r="S228" s="496">
        <f>IFERROR(IF(A228&lt;&gt;"GfB",(SUM(G228:J228,L228,P228)*12+(N228+O228))*(100+$J$12+$J$13)%+((K228+M228+Q228+R228*('B4_Allgemeine Angaben'!$L$53=1))*12),(SUM(G228:J228,L228,P228)*12+(N228+O228))*(100+$J$15+$J$13)%+((K228+M228+Q228+R228*('B4_Allgemeine Angaben'!$L$53=1))*12)),0)</f>
        <v>0</v>
      </c>
      <c r="T228" s="497">
        <f t="shared" si="98"/>
        <v>0</v>
      </c>
      <c r="U228" s="475"/>
      <c r="V228" s="553">
        <f t="shared" si="76"/>
        <v>0</v>
      </c>
      <c r="W228" s="476">
        <f t="shared" si="77"/>
        <v>0</v>
      </c>
      <c r="X228" s="476">
        <f t="shared" si="78"/>
        <v>0</v>
      </c>
      <c r="Y228" s="476">
        <f t="shared" si="79"/>
        <v>0</v>
      </c>
      <c r="Z228" s="554">
        <f t="shared" si="80"/>
        <v>0</v>
      </c>
      <c r="AA228" s="477">
        <f t="shared" si="81"/>
        <v>0</v>
      </c>
      <c r="AB228" s="477">
        <f t="shared" si="82"/>
        <v>0</v>
      </c>
      <c r="AC228" s="477">
        <f t="shared" si="83"/>
        <v>0</v>
      </c>
      <c r="AD228" s="555">
        <f t="shared" si="84"/>
        <v>0</v>
      </c>
      <c r="AE228" s="478">
        <f t="shared" si="85"/>
        <v>0</v>
      </c>
      <c r="AF228" s="478">
        <f t="shared" si="86"/>
        <v>0</v>
      </c>
      <c r="AG228" s="478">
        <f t="shared" si="87"/>
        <v>0</v>
      </c>
      <c r="AH228" s="479">
        <f t="shared" si="88"/>
        <v>0</v>
      </c>
      <c r="AI228" s="479">
        <f t="shared" si="89"/>
        <v>0</v>
      </c>
      <c r="AJ228" s="479">
        <f t="shared" si="90"/>
        <v>0</v>
      </c>
      <c r="AK228" s="413">
        <f t="shared" si="91"/>
        <v>0</v>
      </c>
      <c r="AL228" s="413">
        <f t="shared" si="92"/>
        <v>0</v>
      </c>
      <c r="AM228" s="413">
        <f t="shared" si="93"/>
        <v>0</v>
      </c>
      <c r="AN228" s="1124">
        <f t="shared" si="94"/>
        <v>0</v>
      </c>
      <c r="AO228" s="1138">
        <f t="shared" si="95"/>
        <v>0</v>
      </c>
      <c r="AP228" s="1155">
        <f t="shared" si="96"/>
        <v>0</v>
      </c>
    </row>
    <row r="229" spans="1:42" x14ac:dyDescent="0.2">
      <c r="A229" s="480"/>
      <c r="B229" s="481"/>
      <c r="C229" s="495"/>
      <c r="D229" s="483"/>
      <c r="E229" s="483"/>
      <c r="F229" s="484"/>
      <c r="G229" s="470">
        <f t="shared" si="97"/>
        <v>0</v>
      </c>
      <c r="H229" s="471"/>
      <c r="I229" s="471"/>
      <c r="J229" s="471"/>
      <c r="K229" s="471"/>
      <c r="L229" s="471"/>
      <c r="M229" s="471"/>
      <c r="N229" s="471"/>
      <c r="O229" s="471"/>
      <c r="P229" s="471"/>
      <c r="Q229" s="471"/>
      <c r="R229" s="471"/>
      <c r="S229" s="496">
        <f>IFERROR(IF(A229&lt;&gt;"GfB",(SUM(G229:J229,L229,P229)*12+(N229+O229))*(100+$J$12+$J$13)%+((K229+M229+Q229+R229*('B4_Allgemeine Angaben'!$L$53=1))*12),(SUM(G229:J229,L229,P229)*12+(N229+O229))*(100+$J$15+$J$13)%+((K229+M229+Q229+R229*('B4_Allgemeine Angaben'!$L$53=1))*12)),0)</f>
        <v>0</v>
      </c>
      <c r="T229" s="497">
        <f t="shared" si="98"/>
        <v>0</v>
      </c>
      <c r="U229" s="475"/>
      <c r="V229" s="553">
        <f t="shared" si="76"/>
        <v>0</v>
      </c>
      <c r="W229" s="476">
        <f t="shared" si="77"/>
        <v>0</v>
      </c>
      <c r="X229" s="476">
        <f t="shared" si="78"/>
        <v>0</v>
      </c>
      <c r="Y229" s="476">
        <f t="shared" si="79"/>
        <v>0</v>
      </c>
      <c r="Z229" s="554">
        <f t="shared" si="80"/>
        <v>0</v>
      </c>
      <c r="AA229" s="477">
        <f t="shared" si="81"/>
        <v>0</v>
      </c>
      <c r="AB229" s="477">
        <f t="shared" si="82"/>
        <v>0</v>
      </c>
      <c r="AC229" s="477">
        <f t="shared" si="83"/>
        <v>0</v>
      </c>
      <c r="AD229" s="555">
        <f t="shared" si="84"/>
        <v>0</v>
      </c>
      <c r="AE229" s="478">
        <f t="shared" si="85"/>
        <v>0</v>
      </c>
      <c r="AF229" s="478">
        <f t="shared" si="86"/>
        <v>0</v>
      </c>
      <c r="AG229" s="478">
        <f t="shared" si="87"/>
        <v>0</v>
      </c>
      <c r="AH229" s="479">
        <f t="shared" si="88"/>
        <v>0</v>
      </c>
      <c r="AI229" s="479">
        <f t="shared" si="89"/>
        <v>0</v>
      </c>
      <c r="AJ229" s="479">
        <f t="shared" si="90"/>
        <v>0</v>
      </c>
      <c r="AK229" s="413">
        <f t="shared" si="91"/>
        <v>0</v>
      </c>
      <c r="AL229" s="413">
        <f t="shared" si="92"/>
        <v>0</v>
      </c>
      <c r="AM229" s="413">
        <f t="shared" si="93"/>
        <v>0</v>
      </c>
      <c r="AN229" s="1124">
        <f t="shared" si="94"/>
        <v>0</v>
      </c>
      <c r="AO229" s="1138">
        <f t="shared" si="95"/>
        <v>0</v>
      </c>
      <c r="AP229" s="1155">
        <f t="shared" si="96"/>
        <v>0</v>
      </c>
    </row>
    <row r="230" spans="1:42" x14ac:dyDescent="0.2">
      <c r="A230" s="480"/>
      <c r="B230" s="481"/>
      <c r="C230" s="495"/>
      <c r="D230" s="483"/>
      <c r="E230" s="483"/>
      <c r="F230" s="484"/>
      <c r="G230" s="470">
        <f t="shared" si="97"/>
        <v>0</v>
      </c>
      <c r="H230" s="471"/>
      <c r="I230" s="471"/>
      <c r="J230" s="471"/>
      <c r="K230" s="471"/>
      <c r="L230" s="471"/>
      <c r="M230" s="471"/>
      <c r="N230" s="471"/>
      <c r="O230" s="471"/>
      <c r="P230" s="471"/>
      <c r="Q230" s="471"/>
      <c r="R230" s="471"/>
      <c r="S230" s="496">
        <f>IFERROR(IF(A230&lt;&gt;"GfB",(SUM(G230:J230,L230,P230)*12+(N230+O230))*(100+$J$12+$J$13)%+((K230+M230+Q230+R230*('B4_Allgemeine Angaben'!$L$53=1))*12),(SUM(G230:J230,L230,P230)*12+(N230+O230))*(100+$J$15+$J$13)%+((K230+M230+Q230+R230*('B4_Allgemeine Angaben'!$L$53=1))*12)),0)</f>
        <v>0</v>
      </c>
      <c r="T230" s="497">
        <f t="shared" si="98"/>
        <v>0</v>
      </c>
      <c r="U230" s="475"/>
      <c r="V230" s="553">
        <f t="shared" si="76"/>
        <v>0</v>
      </c>
      <c r="W230" s="476">
        <f t="shared" si="77"/>
        <v>0</v>
      </c>
      <c r="X230" s="476">
        <f t="shared" si="78"/>
        <v>0</v>
      </c>
      <c r="Y230" s="476">
        <f t="shared" si="79"/>
        <v>0</v>
      </c>
      <c r="Z230" s="554">
        <f t="shared" si="80"/>
        <v>0</v>
      </c>
      <c r="AA230" s="477">
        <f t="shared" si="81"/>
        <v>0</v>
      </c>
      <c r="AB230" s="477">
        <f t="shared" si="82"/>
        <v>0</v>
      </c>
      <c r="AC230" s="477">
        <f t="shared" si="83"/>
        <v>0</v>
      </c>
      <c r="AD230" s="555">
        <f t="shared" si="84"/>
        <v>0</v>
      </c>
      <c r="AE230" s="478">
        <f t="shared" si="85"/>
        <v>0</v>
      </c>
      <c r="AF230" s="478">
        <f t="shared" si="86"/>
        <v>0</v>
      </c>
      <c r="AG230" s="478">
        <f t="shared" si="87"/>
        <v>0</v>
      </c>
      <c r="AH230" s="479">
        <f t="shared" si="88"/>
        <v>0</v>
      </c>
      <c r="AI230" s="479">
        <f t="shared" si="89"/>
        <v>0</v>
      </c>
      <c r="AJ230" s="479">
        <f t="shared" si="90"/>
        <v>0</v>
      </c>
      <c r="AK230" s="413">
        <f t="shared" si="91"/>
        <v>0</v>
      </c>
      <c r="AL230" s="413">
        <f t="shared" si="92"/>
        <v>0</v>
      </c>
      <c r="AM230" s="413">
        <f t="shared" si="93"/>
        <v>0</v>
      </c>
      <c r="AN230" s="1124">
        <f t="shared" si="94"/>
        <v>0</v>
      </c>
      <c r="AO230" s="1138">
        <f t="shared" si="95"/>
        <v>0</v>
      </c>
      <c r="AP230" s="1155">
        <f t="shared" si="96"/>
        <v>0</v>
      </c>
    </row>
    <row r="231" spans="1:42" x14ac:dyDescent="0.2">
      <c r="A231" s="480"/>
      <c r="B231" s="481"/>
      <c r="C231" s="495"/>
      <c r="D231" s="483"/>
      <c r="E231" s="483"/>
      <c r="F231" s="484"/>
      <c r="G231" s="470">
        <f t="shared" si="97"/>
        <v>0</v>
      </c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96">
        <f>IFERROR(IF(A231&lt;&gt;"GfB",(SUM(G231:J231,L231,P231)*12+(N231+O231))*(100+$J$12+$J$13)%+((K231+M231+Q231+R231*('B4_Allgemeine Angaben'!$L$53=1))*12),(SUM(G231:J231,L231,P231)*12+(N231+O231))*(100+$J$15+$J$13)%+((K231+M231+Q231+R231*('B4_Allgemeine Angaben'!$L$53=1))*12)),0)</f>
        <v>0</v>
      </c>
      <c r="T231" s="497">
        <f t="shared" si="98"/>
        <v>0</v>
      </c>
      <c r="U231" s="475"/>
      <c r="V231" s="553">
        <f t="shared" si="76"/>
        <v>0</v>
      </c>
      <c r="W231" s="476">
        <f t="shared" si="77"/>
        <v>0</v>
      </c>
      <c r="X231" s="476">
        <f t="shared" si="78"/>
        <v>0</v>
      </c>
      <c r="Y231" s="476">
        <f t="shared" si="79"/>
        <v>0</v>
      </c>
      <c r="Z231" s="554">
        <f t="shared" si="80"/>
        <v>0</v>
      </c>
      <c r="AA231" s="477">
        <f t="shared" si="81"/>
        <v>0</v>
      </c>
      <c r="AB231" s="477">
        <f t="shared" si="82"/>
        <v>0</v>
      </c>
      <c r="AC231" s="477">
        <f t="shared" si="83"/>
        <v>0</v>
      </c>
      <c r="AD231" s="555">
        <f t="shared" si="84"/>
        <v>0</v>
      </c>
      <c r="AE231" s="478">
        <f t="shared" si="85"/>
        <v>0</v>
      </c>
      <c r="AF231" s="478">
        <f t="shared" si="86"/>
        <v>0</v>
      </c>
      <c r="AG231" s="478">
        <f t="shared" si="87"/>
        <v>0</v>
      </c>
      <c r="AH231" s="479">
        <f t="shared" si="88"/>
        <v>0</v>
      </c>
      <c r="AI231" s="479">
        <f t="shared" si="89"/>
        <v>0</v>
      </c>
      <c r="AJ231" s="479">
        <f t="shared" si="90"/>
        <v>0</v>
      </c>
      <c r="AK231" s="413">
        <f t="shared" si="91"/>
        <v>0</v>
      </c>
      <c r="AL231" s="413">
        <f t="shared" si="92"/>
        <v>0</v>
      </c>
      <c r="AM231" s="413">
        <f t="shared" si="93"/>
        <v>0</v>
      </c>
      <c r="AN231" s="1124">
        <f t="shared" si="94"/>
        <v>0</v>
      </c>
      <c r="AO231" s="1138">
        <f t="shared" si="95"/>
        <v>0</v>
      </c>
      <c r="AP231" s="1155">
        <f t="shared" si="96"/>
        <v>0</v>
      </c>
    </row>
    <row r="232" spans="1:42" x14ac:dyDescent="0.2">
      <c r="A232" s="480"/>
      <c r="B232" s="481"/>
      <c r="C232" s="495"/>
      <c r="D232" s="483"/>
      <c r="E232" s="483"/>
      <c r="F232" s="484"/>
      <c r="G232" s="470">
        <f t="shared" si="97"/>
        <v>0</v>
      </c>
      <c r="H232" s="471"/>
      <c r="I232" s="471"/>
      <c r="J232" s="471"/>
      <c r="K232" s="471"/>
      <c r="L232" s="471"/>
      <c r="M232" s="471"/>
      <c r="N232" s="471"/>
      <c r="O232" s="471"/>
      <c r="P232" s="471"/>
      <c r="Q232" s="471"/>
      <c r="R232" s="471"/>
      <c r="S232" s="496">
        <f>IFERROR(IF(A232&lt;&gt;"GfB",(SUM(G232:J232,L232,P232)*12+(N232+O232))*(100+$J$12+$J$13)%+((K232+M232+Q232+R232*('B4_Allgemeine Angaben'!$L$53=1))*12),(SUM(G232:J232,L232,P232)*12+(N232+O232))*(100+$J$15+$J$13)%+((K232+M232+Q232+R232*('B4_Allgemeine Angaben'!$L$53=1))*12)),0)</f>
        <v>0</v>
      </c>
      <c r="T232" s="497">
        <f t="shared" si="98"/>
        <v>0</v>
      </c>
      <c r="U232" s="475"/>
      <c r="V232" s="553">
        <f t="shared" si="76"/>
        <v>0</v>
      </c>
      <c r="W232" s="476">
        <f t="shared" si="77"/>
        <v>0</v>
      </c>
      <c r="X232" s="476">
        <f t="shared" si="78"/>
        <v>0</v>
      </c>
      <c r="Y232" s="476">
        <f t="shared" si="79"/>
        <v>0</v>
      </c>
      <c r="Z232" s="554">
        <f t="shared" si="80"/>
        <v>0</v>
      </c>
      <c r="AA232" s="477">
        <f t="shared" si="81"/>
        <v>0</v>
      </c>
      <c r="AB232" s="477">
        <f t="shared" si="82"/>
        <v>0</v>
      </c>
      <c r="AC232" s="477">
        <f t="shared" si="83"/>
        <v>0</v>
      </c>
      <c r="AD232" s="555">
        <f t="shared" si="84"/>
        <v>0</v>
      </c>
      <c r="AE232" s="478">
        <f t="shared" si="85"/>
        <v>0</v>
      </c>
      <c r="AF232" s="478">
        <f t="shared" si="86"/>
        <v>0</v>
      </c>
      <c r="AG232" s="478">
        <f t="shared" si="87"/>
        <v>0</v>
      </c>
      <c r="AH232" s="479">
        <f t="shared" si="88"/>
        <v>0</v>
      </c>
      <c r="AI232" s="479">
        <f t="shared" si="89"/>
        <v>0</v>
      </c>
      <c r="AJ232" s="479">
        <f t="shared" si="90"/>
        <v>0</v>
      </c>
      <c r="AK232" s="413">
        <f t="shared" si="91"/>
        <v>0</v>
      </c>
      <c r="AL232" s="413">
        <f t="shared" si="92"/>
        <v>0</v>
      </c>
      <c r="AM232" s="413">
        <f t="shared" si="93"/>
        <v>0</v>
      </c>
      <c r="AN232" s="1124">
        <f t="shared" si="94"/>
        <v>0</v>
      </c>
      <c r="AO232" s="1138">
        <f t="shared" si="95"/>
        <v>0</v>
      </c>
      <c r="AP232" s="1155">
        <f t="shared" si="96"/>
        <v>0</v>
      </c>
    </row>
    <row r="233" spans="1:42" x14ac:dyDescent="0.2">
      <c r="A233" s="480"/>
      <c r="B233" s="481"/>
      <c r="C233" s="495"/>
      <c r="D233" s="483"/>
      <c r="E233" s="483"/>
      <c r="F233" s="484"/>
      <c r="G233" s="470">
        <f t="shared" ref="G233:G238" si="99">IFERROR(F233*C233,"")</f>
        <v>0</v>
      </c>
      <c r="H233" s="471"/>
      <c r="I233" s="471"/>
      <c r="J233" s="471"/>
      <c r="K233" s="471"/>
      <c r="L233" s="471"/>
      <c r="M233" s="471"/>
      <c r="N233" s="471"/>
      <c r="O233" s="471"/>
      <c r="P233" s="471"/>
      <c r="Q233" s="471"/>
      <c r="R233" s="471"/>
      <c r="S233" s="496">
        <f>IFERROR(IF(A233&lt;&gt;"GfB",(SUM(G233:J233,L233,P233)*12+(N233+O233))*(100+$J$12+$J$13)%+((K233+M233+Q233+R233*('B4_Allgemeine Angaben'!$L$53=1))*12),(SUM(G233:J233,L233,P233)*12+(N233+O233))*(100+$J$15+$J$13)%+((K233+M233+Q233+R233*('B4_Allgemeine Angaben'!$L$53=1))*12)),0)</f>
        <v>0</v>
      </c>
      <c r="T233" s="497">
        <f t="shared" ref="T233:T238" si="100">IF(ISERROR(S233/C233),0,(S233/C233))</f>
        <v>0</v>
      </c>
      <c r="U233" s="475"/>
      <c r="V233" s="553">
        <f t="shared" si="76"/>
        <v>0</v>
      </c>
      <c r="W233" s="476">
        <f t="shared" si="77"/>
        <v>0</v>
      </c>
      <c r="X233" s="476">
        <f t="shared" si="78"/>
        <v>0</v>
      </c>
      <c r="Y233" s="476">
        <f t="shared" si="79"/>
        <v>0</v>
      </c>
      <c r="Z233" s="554">
        <f t="shared" si="80"/>
        <v>0</v>
      </c>
      <c r="AA233" s="477">
        <f t="shared" si="81"/>
        <v>0</v>
      </c>
      <c r="AB233" s="477">
        <f t="shared" si="82"/>
        <v>0</v>
      </c>
      <c r="AC233" s="477">
        <f t="shared" si="83"/>
        <v>0</v>
      </c>
      <c r="AD233" s="555">
        <f t="shared" si="84"/>
        <v>0</v>
      </c>
      <c r="AE233" s="478">
        <f t="shared" si="85"/>
        <v>0</v>
      </c>
      <c r="AF233" s="478">
        <f t="shared" si="86"/>
        <v>0</v>
      </c>
      <c r="AG233" s="478">
        <f t="shared" si="87"/>
        <v>0</v>
      </c>
      <c r="AH233" s="479">
        <f t="shared" si="88"/>
        <v>0</v>
      </c>
      <c r="AI233" s="479">
        <f t="shared" si="89"/>
        <v>0</v>
      </c>
      <c r="AJ233" s="479">
        <f t="shared" si="90"/>
        <v>0</v>
      </c>
      <c r="AK233" s="413">
        <f t="shared" si="91"/>
        <v>0</v>
      </c>
      <c r="AL233" s="413">
        <f t="shared" si="92"/>
        <v>0</v>
      </c>
      <c r="AM233" s="413">
        <f t="shared" si="93"/>
        <v>0</v>
      </c>
      <c r="AN233" s="1124">
        <f t="shared" si="94"/>
        <v>0</v>
      </c>
      <c r="AO233" s="1138">
        <f t="shared" si="95"/>
        <v>0</v>
      </c>
      <c r="AP233" s="1155">
        <f t="shared" si="96"/>
        <v>0</v>
      </c>
    </row>
    <row r="234" spans="1:42" x14ac:dyDescent="0.2">
      <c r="A234" s="480"/>
      <c r="B234" s="481"/>
      <c r="C234" s="495"/>
      <c r="D234" s="483"/>
      <c r="E234" s="483"/>
      <c r="F234" s="484"/>
      <c r="G234" s="470">
        <f t="shared" si="99"/>
        <v>0</v>
      </c>
      <c r="H234" s="471"/>
      <c r="I234" s="471"/>
      <c r="J234" s="471"/>
      <c r="K234" s="471"/>
      <c r="L234" s="471"/>
      <c r="M234" s="471"/>
      <c r="N234" s="471"/>
      <c r="O234" s="471"/>
      <c r="P234" s="471"/>
      <c r="Q234" s="471"/>
      <c r="R234" s="471"/>
      <c r="S234" s="496">
        <f>IFERROR(IF(A234&lt;&gt;"GfB",(SUM(G234:J234,L234,P234)*12+(N234+O234))*(100+$J$12+$J$13)%+((K234+M234+Q234+R234*('B4_Allgemeine Angaben'!$L$53=1))*12),(SUM(G234:J234,L234,P234)*12+(N234+O234))*(100+$J$15+$J$13)%+((K234+M234+Q234+R234*('B4_Allgemeine Angaben'!$L$53=1))*12)),0)</f>
        <v>0</v>
      </c>
      <c r="T234" s="497">
        <f t="shared" si="100"/>
        <v>0</v>
      </c>
      <c r="U234" s="475"/>
      <c r="V234" s="553">
        <f t="shared" si="76"/>
        <v>0</v>
      </c>
      <c r="W234" s="476">
        <f t="shared" si="77"/>
        <v>0</v>
      </c>
      <c r="X234" s="476">
        <f t="shared" si="78"/>
        <v>0</v>
      </c>
      <c r="Y234" s="476">
        <f t="shared" si="79"/>
        <v>0</v>
      </c>
      <c r="Z234" s="554">
        <f t="shared" si="80"/>
        <v>0</v>
      </c>
      <c r="AA234" s="477">
        <f t="shared" si="81"/>
        <v>0</v>
      </c>
      <c r="AB234" s="477">
        <f t="shared" si="82"/>
        <v>0</v>
      </c>
      <c r="AC234" s="477">
        <f t="shared" si="83"/>
        <v>0</v>
      </c>
      <c r="AD234" s="555">
        <f t="shared" si="84"/>
        <v>0</v>
      </c>
      <c r="AE234" s="478">
        <f t="shared" si="85"/>
        <v>0</v>
      </c>
      <c r="AF234" s="478">
        <f t="shared" si="86"/>
        <v>0</v>
      </c>
      <c r="AG234" s="478">
        <f t="shared" si="87"/>
        <v>0</v>
      </c>
      <c r="AH234" s="479">
        <f t="shared" si="88"/>
        <v>0</v>
      </c>
      <c r="AI234" s="479">
        <f t="shared" si="89"/>
        <v>0</v>
      </c>
      <c r="AJ234" s="479">
        <f t="shared" si="90"/>
        <v>0</v>
      </c>
      <c r="AK234" s="413">
        <f t="shared" si="91"/>
        <v>0</v>
      </c>
      <c r="AL234" s="413">
        <f t="shared" si="92"/>
        <v>0</v>
      </c>
      <c r="AM234" s="413">
        <f t="shared" si="93"/>
        <v>0</v>
      </c>
      <c r="AN234" s="1124">
        <f t="shared" si="94"/>
        <v>0</v>
      </c>
      <c r="AO234" s="1138">
        <f t="shared" si="95"/>
        <v>0</v>
      </c>
      <c r="AP234" s="1155">
        <f t="shared" si="96"/>
        <v>0</v>
      </c>
    </row>
    <row r="235" spans="1:42" x14ac:dyDescent="0.2">
      <c r="A235" s="480"/>
      <c r="B235" s="481"/>
      <c r="C235" s="495"/>
      <c r="D235" s="483"/>
      <c r="E235" s="483"/>
      <c r="F235" s="484"/>
      <c r="G235" s="470">
        <f t="shared" si="99"/>
        <v>0</v>
      </c>
      <c r="H235" s="471"/>
      <c r="I235" s="471"/>
      <c r="J235" s="471"/>
      <c r="K235" s="471"/>
      <c r="L235" s="471"/>
      <c r="M235" s="471"/>
      <c r="N235" s="471"/>
      <c r="O235" s="471"/>
      <c r="P235" s="471"/>
      <c r="Q235" s="471"/>
      <c r="R235" s="471"/>
      <c r="S235" s="496">
        <f>IFERROR(IF(A235&lt;&gt;"GfB",(SUM(G235:J235,L235,P235)*12+(N235+O235))*(100+$J$12+$J$13)%+((K235+M235+Q235+R235*('B4_Allgemeine Angaben'!$L$53=1))*12),(SUM(G235:J235,L235,P235)*12+(N235+O235))*(100+$J$15+$J$13)%+((K235+M235+Q235+R235*('B4_Allgemeine Angaben'!$L$53=1))*12)),0)</f>
        <v>0</v>
      </c>
      <c r="T235" s="497">
        <f t="shared" si="100"/>
        <v>0</v>
      </c>
      <c r="U235" s="475"/>
      <c r="V235" s="553">
        <f t="shared" si="76"/>
        <v>0</v>
      </c>
      <c r="W235" s="476">
        <f t="shared" si="77"/>
        <v>0</v>
      </c>
      <c r="X235" s="476">
        <f t="shared" si="78"/>
        <v>0</v>
      </c>
      <c r="Y235" s="476">
        <f t="shared" si="79"/>
        <v>0</v>
      </c>
      <c r="Z235" s="554">
        <f t="shared" si="80"/>
        <v>0</v>
      </c>
      <c r="AA235" s="477">
        <f t="shared" si="81"/>
        <v>0</v>
      </c>
      <c r="AB235" s="477">
        <f t="shared" si="82"/>
        <v>0</v>
      </c>
      <c r="AC235" s="477">
        <f t="shared" si="83"/>
        <v>0</v>
      </c>
      <c r="AD235" s="555">
        <f t="shared" si="84"/>
        <v>0</v>
      </c>
      <c r="AE235" s="478">
        <f t="shared" si="85"/>
        <v>0</v>
      </c>
      <c r="AF235" s="478">
        <f t="shared" si="86"/>
        <v>0</v>
      </c>
      <c r="AG235" s="478">
        <f t="shared" si="87"/>
        <v>0</v>
      </c>
      <c r="AH235" s="479">
        <f t="shared" si="88"/>
        <v>0</v>
      </c>
      <c r="AI235" s="479">
        <f t="shared" si="89"/>
        <v>0</v>
      </c>
      <c r="AJ235" s="479">
        <f t="shared" si="90"/>
        <v>0</v>
      </c>
      <c r="AK235" s="413">
        <f t="shared" si="91"/>
        <v>0</v>
      </c>
      <c r="AL235" s="413">
        <f t="shared" si="92"/>
        <v>0</v>
      </c>
      <c r="AM235" s="413">
        <f t="shared" si="93"/>
        <v>0</v>
      </c>
      <c r="AN235" s="1124">
        <f t="shared" si="94"/>
        <v>0</v>
      </c>
      <c r="AO235" s="1138">
        <f t="shared" si="95"/>
        <v>0</v>
      </c>
      <c r="AP235" s="1155">
        <f t="shared" si="96"/>
        <v>0</v>
      </c>
    </row>
    <row r="236" spans="1:42" x14ac:dyDescent="0.2">
      <c r="A236" s="480"/>
      <c r="B236" s="481"/>
      <c r="C236" s="495"/>
      <c r="D236" s="483"/>
      <c r="E236" s="483"/>
      <c r="F236" s="484"/>
      <c r="G236" s="470">
        <f t="shared" si="99"/>
        <v>0</v>
      </c>
      <c r="H236" s="471"/>
      <c r="I236" s="471"/>
      <c r="J236" s="471"/>
      <c r="K236" s="471"/>
      <c r="L236" s="471"/>
      <c r="M236" s="471"/>
      <c r="N236" s="471"/>
      <c r="O236" s="471"/>
      <c r="P236" s="471"/>
      <c r="Q236" s="471"/>
      <c r="R236" s="471"/>
      <c r="S236" s="496">
        <f>IFERROR(IF(A236&lt;&gt;"GfB",(SUM(G236:J236,L236,P236)*12+(N236+O236))*(100+$J$12+$J$13)%+((K236+M236+Q236+R236*('B4_Allgemeine Angaben'!$L$53=1))*12),(SUM(G236:J236,L236,P236)*12+(N236+O236))*(100+$J$15+$J$13)%+((K236+M236+Q236+R236*('B4_Allgemeine Angaben'!$L$53=1))*12)),0)</f>
        <v>0</v>
      </c>
      <c r="T236" s="497">
        <f t="shared" si="100"/>
        <v>0</v>
      </c>
      <c r="U236" s="475"/>
      <c r="V236" s="553">
        <f t="shared" si="76"/>
        <v>0</v>
      </c>
      <c r="W236" s="476">
        <f t="shared" si="77"/>
        <v>0</v>
      </c>
      <c r="X236" s="476">
        <f t="shared" si="78"/>
        <v>0</v>
      </c>
      <c r="Y236" s="476">
        <f t="shared" si="79"/>
        <v>0</v>
      </c>
      <c r="Z236" s="554">
        <f t="shared" si="80"/>
        <v>0</v>
      </c>
      <c r="AA236" s="477">
        <f t="shared" si="81"/>
        <v>0</v>
      </c>
      <c r="AB236" s="477">
        <f t="shared" si="82"/>
        <v>0</v>
      </c>
      <c r="AC236" s="477">
        <f t="shared" si="83"/>
        <v>0</v>
      </c>
      <c r="AD236" s="555">
        <f t="shared" si="84"/>
        <v>0</v>
      </c>
      <c r="AE236" s="478">
        <f t="shared" si="85"/>
        <v>0</v>
      </c>
      <c r="AF236" s="478">
        <f t="shared" si="86"/>
        <v>0</v>
      </c>
      <c r="AG236" s="478">
        <f t="shared" si="87"/>
        <v>0</v>
      </c>
      <c r="AH236" s="479">
        <f t="shared" si="88"/>
        <v>0</v>
      </c>
      <c r="AI236" s="479">
        <f t="shared" si="89"/>
        <v>0</v>
      </c>
      <c r="AJ236" s="479">
        <f t="shared" si="90"/>
        <v>0</v>
      </c>
      <c r="AK236" s="413">
        <f t="shared" si="91"/>
        <v>0</v>
      </c>
      <c r="AL236" s="413">
        <f t="shared" si="92"/>
        <v>0</v>
      </c>
      <c r="AM236" s="413">
        <f t="shared" si="93"/>
        <v>0</v>
      </c>
      <c r="AN236" s="1124">
        <f t="shared" si="94"/>
        <v>0</v>
      </c>
      <c r="AO236" s="1138">
        <f t="shared" si="95"/>
        <v>0</v>
      </c>
      <c r="AP236" s="1155">
        <f t="shared" si="96"/>
        <v>0</v>
      </c>
    </row>
    <row r="237" spans="1:42" x14ac:dyDescent="0.2">
      <c r="A237" s="480"/>
      <c r="B237" s="481"/>
      <c r="C237" s="495"/>
      <c r="D237" s="483"/>
      <c r="E237" s="483"/>
      <c r="F237" s="484"/>
      <c r="G237" s="470">
        <f t="shared" si="99"/>
        <v>0</v>
      </c>
      <c r="H237" s="471"/>
      <c r="I237" s="471"/>
      <c r="J237" s="471"/>
      <c r="K237" s="471"/>
      <c r="L237" s="471"/>
      <c r="M237" s="471"/>
      <c r="N237" s="471"/>
      <c r="O237" s="471"/>
      <c r="P237" s="471"/>
      <c r="Q237" s="471"/>
      <c r="R237" s="471"/>
      <c r="S237" s="496">
        <f>IFERROR(IF(A237&lt;&gt;"GfB",(SUM(G237:J237,L237,P237)*12+(N237+O237))*(100+$J$12+$J$13)%+((K237+M237+Q237+R237*('B4_Allgemeine Angaben'!$L$53=1))*12),(SUM(G237:J237,L237,P237)*12+(N237+O237))*(100+$J$15+$J$13)%+((K237+M237+Q237+R237*('B4_Allgemeine Angaben'!$L$53=1))*12)),0)</f>
        <v>0</v>
      </c>
      <c r="T237" s="497">
        <f t="shared" si="100"/>
        <v>0</v>
      </c>
      <c r="U237" s="475"/>
      <c r="V237" s="553">
        <f t="shared" si="76"/>
        <v>0</v>
      </c>
      <c r="W237" s="476">
        <f t="shared" si="77"/>
        <v>0</v>
      </c>
      <c r="X237" s="476">
        <f t="shared" si="78"/>
        <v>0</v>
      </c>
      <c r="Y237" s="476">
        <f t="shared" si="79"/>
        <v>0</v>
      </c>
      <c r="Z237" s="554">
        <f t="shared" si="80"/>
        <v>0</v>
      </c>
      <c r="AA237" s="477">
        <f t="shared" si="81"/>
        <v>0</v>
      </c>
      <c r="AB237" s="477">
        <f t="shared" si="82"/>
        <v>0</v>
      </c>
      <c r="AC237" s="477">
        <f t="shared" si="83"/>
        <v>0</v>
      </c>
      <c r="AD237" s="555">
        <f t="shared" si="84"/>
        <v>0</v>
      </c>
      <c r="AE237" s="478">
        <f t="shared" si="85"/>
        <v>0</v>
      </c>
      <c r="AF237" s="478">
        <f t="shared" si="86"/>
        <v>0</v>
      </c>
      <c r="AG237" s="478">
        <f t="shared" si="87"/>
        <v>0</v>
      </c>
      <c r="AH237" s="479">
        <f t="shared" si="88"/>
        <v>0</v>
      </c>
      <c r="AI237" s="479">
        <f t="shared" si="89"/>
        <v>0</v>
      </c>
      <c r="AJ237" s="479">
        <f t="shared" si="90"/>
        <v>0</v>
      </c>
      <c r="AK237" s="413">
        <f t="shared" si="91"/>
        <v>0</v>
      </c>
      <c r="AL237" s="413">
        <f t="shared" si="92"/>
        <v>0</v>
      </c>
      <c r="AM237" s="413">
        <f t="shared" si="93"/>
        <v>0</v>
      </c>
      <c r="AN237" s="1124">
        <f t="shared" si="94"/>
        <v>0</v>
      </c>
      <c r="AO237" s="1138">
        <f t="shared" si="95"/>
        <v>0</v>
      </c>
      <c r="AP237" s="1155">
        <f t="shared" si="96"/>
        <v>0</v>
      </c>
    </row>
    <row r="238" spans="1:42" x14ac:dyDescent="0.2">
      <c r="A238" s="480"/>
      <c r="B238" s="481"/>
      <c r="C238" s="495"/>
      <c r="D238" s="483"/>
      <c r="E238" s="483"/>
      <c r="F238" s="484"/>
      <c r="G238" s="470">
        <f t="shared" si="99"/>
        <v>0</v>
      </c>
      <c r="H238" s="471"/>
      <c r="I238" s="471"/>
      <c r="J238" s="471"/>
      <c r="K238" s="471"/>
      <c r="L238" s="471"/>
      <c r="M238" s="471"/>
      <c r="N238" s="471"/>
      <c r="O238" s="471"/>
      <c r="P238" s="471"/>
      <c r="Q238" s="471"/>
      <c r="R238" s="471"/>
      <c r="S238" s="496">
        <f>IFERROR(IF(A238&lt;&gt;"GfB",(SUM(G238:J238,L238,P238)*12+(N238+O238))*(100+$J$12+$J$13)%+((K238+M238+Q238+R238*('B4_Allgemeine Angaben'!$L$53=1))*12),(SUM(G238:J238,L238,P238)*12+(N238+O238))*(100+$J$15+$J$13)%+((K238+M238+Q238+R238*('B4_Allgemeine Angaben'!$L$53=1))*12)),0)</f>
        <v>0</v>
      </c>
      <c r="T238" s="497">
        <f t="shared" si="100"/>
        <v>0</v>
      </c>
      <c r="U238" s="475"/>
      <c r="V238" s="553">
        <f t="shared" si="76"/>
        <v>0</v>
      </c>
      <c r="W238" s="476">
        <f t="shared" si="77"/>
        <v>0</v>
      </c>
      <c r="X238" s="476">
        <f t="shared" si="78"/>
        <v>0</v>
      </c>
      <c r="Y238" s="476">
        <f t="shared" si="79"/>
        <v>0</v>
      </c>
      <c r="Z238" s="554">
        <f t="shared" si="80"/>
        <v>0</v>
      </c>
      <c r="AA238" s="477">
        <f t="shared" si="81"/>
        <v>0</v>
      </c>
      <c r="AB238" s="477">
        <f t="shared" si="82"/>
        <v>0</v>
      </c>
      <c r="AC238" s="477">
        <f t="shared" si="83"/>
        <v>0</v>
      </c>
      <c r="AD238" s="555">
        <f t="shared" si="84"/>
        <v>0</v>
      </c>
      <c r="AE238" s="478">
        <f t="shared" si="85"/>
        <v>0</v>
      </c>
      <c r="AF238" s="478">
        <f t="shared" si="86"/>
        <v>0</v>
      </c>
      <c r="AG238" s="478">
        <f t="shared" si="87"/>
        <v>0</v>
      </c>
      <c r="AH238" s="479">
        <f t="shared" si="88"/>
        <v>0</v>
      </c>
      <c r="AI238" s="479">
        <f t="shared" si="89"/>
        <v>0</v>
      </c>
      <c r="AJ238" s="479">
        <f t="shared" si="90"/>
        <v>0</v>
      </c>
      <c r="AK238" s="413">
        <f t="shared" si="91"/>
        <v>0</v>
      </c>
      <c r="AL238" s="413">
        <f t="shared" si="92"/>
        <v>0</v>
      </c>
      <c r="AM238" s="413">
        <f t="shared" si="93"/>
        <v>0</v>
      </c>
      <c r="AN238" s="1124">
        <f t="shared" si="94"/>
        <v>0</v>
      </c>
      <c r="AO238" s="1138">
        <f t="shared" si="95"/>
        <v>0</v>
      </c>
      <c r="AP238" s="1155">
        <f t="shared" si="96"/>
        <v>0</v>
      </c>
    </row>
    <row r="239" spans="1:42" x14ac:dyDescent="0.2">
      <c r="A239" s="480"/>
      <c r="B239" s="481"/>
      <c r="C239" s="495"/>
      <c r="D239" s="483"/>
      <c r="E239" s="483"/>
      <c r="F239" s="484"/>
      <c r="G239" s="470">
        <f t="shared" si="75"/>
        <v>0</v>
      </c>
      <c r="H239" s="471"/>
      <c r="I239" s="471"/>
      <c r="J239" s="471"/>
      <c r="K239" s="471"/>
      <c r="L239" s="471"/>
      <c r="M239" s="471"/>
      <c r="N239" s="471"/>
      <c r="O239" s="471"/>
      <c r="P239" s="471"/>
      <c r="Q239" s="471"/>
      <c r="R239" s="471"/>
      <c r="S239" s="496">
        <f>IFERROR(IF(A239&lt;&gt;"GfB",(SUM(G239:J239,L239,P239)*12+(N239+O239))*(100+$J$12+$J$13)%+((K239+M239+Q239+R239*('B4_Allgemeine Angaben'!$L$53=1))*12),(SUM(G239:J239,L239,P239)*12+(N239+O239))*(100+$J$15+$J$13)%+((K239+M239+Q239+R239*('B4_Allgemeine Angaben'!$L$53=1))*12)),0)</f>
        <v>0</v>
      </c>
      <c r="T239" s="497">
        <f t="shared" si="74"/>
        <v>0</v>
      </c>
      <c r="U239" s="475"/>
      <c r="V239" s="553">
        <f t="shared" si="76"/>
        <v>0</v>
      </c>
      <c r="W239" s="476">
        <f t="shared" si="77"/>
        <v>0</v>
      </c>
      <c r="X239" s="476">
        <f t="shared" si="78"/>
        <v>0</v>
      </c>
      <c r="Y239" s="476">
        <f t="shared" si="79"/>
        <v>0</v>
      </c>
      <c r="Z239" s="554">
        <f t="shared" si="80"/>
        <v>0</v>
      </c>
      <c r="AA239" s="477">
        <f t="shared" si="81"/>
        <v>0</v>
      </c>
      <c r="AB239" s="477">
        <f t="shared" si="82"/>
        <v>0</v>
      </c>
      <c r="AC239" s="477">
        <f t="shared" si="83"/>
        <v>0</v>
      </c>
      <c r="AD239" s="555">
        <f t="shared" si="84"/>
        <v>0</v>
      </c>
      <c r="AE239" s="478">
        <f t="shared" si="85"/>
        <v>0</v>
      </c>
      <c r="AF239" s="478">
        <f t="shared" si="86"/>
        <v>0</v>
      </c>
      <c r="AG239" s="478">
        <f t="shared" si="87"/>
        <v>0</v>
      </c>
      <c r="AH239" s="479">
        <f t="shared" si="88"/>
        <v>0</v>
      </c>
      <c r="AI239" s="479">
        <f t="shared" si="89"/>
        <v>0</v>
      </c>
      <c r="AJ239" s="479">
        <f t="shared" si="90"/>
        <v>0</v>
      </c>
      <c r="AK239" s="413">
        <f t="shared" si="91"/>
        <v>0</v>
      </c>
      <c r="AL239" s="413">
        <f t="shared" si="92"/>
        <v>0</v>
      </c>
      <c r="AM239" s="413">
        <f t="shared" si="93"/>
        <v>0</v>
      </c>
      <c r="AN239" s="1124">
        <f t="shared" si="94"/>
        <v>0</v>
      </c>
      <c r="AO239" s="1138">
        <f t="shared" si="95"/>
        <v>0</v>
      </c>
      <c r="AP239" s="1155">
        <f t="shared" si="96"/>
        <v>0</v>
      </c>
    </row>
    <row r="240" spans="1:42" x14ac:dyDescent="0.2">
      <c r="A240" s="480"/>
      <c r="B240" s="481"/>
      <c r="C240" s="495"/>
      <c r="D240" s="483"/>
      <c r="E240" s="483"/>
      <c r="F240" s="484"/>
      <c r="G240" s="470">
        <f t="shared" si="75"/>
        <v>0</v>
      </c>
      <c r="H240" s="471"/>
      <c r="I240" s="471"/>
      <c r="J240" s="471"/>
      <c r="K240" s="471"/>
      <c r="L240" s="471"/>
      <c r="M240" s="471"/>
      <c r="N240" s="471"/>
      <c r="O240" s="471"/>
      <c r="P240" s="471"/>
      <c r="Q240" s="471"/>
      <c r="R240" s="471"/>
      <c r="S240" s="496">
        <f>IFERROR(IF(A240&lt;&gt;"GfB",(SUM(G240:J240,L240,P240)*12+(N240+O240))*(100+$J$12+$J$13)%+((K240+M240+Q240+R240*('B4_Allgemeine Angaben'!$L$53=1))*12),(SUM(G240:J240,L240,P240)*12+(N240+O240))*(100+$J$15+$J$13)%+((K240+M240+Q240+R240*('B4_Allgemeine Angaben'!$L$53=1))*12)),0)</f>
        <v>0</v>
      </c>
      <c r="T240" s="497">
        <f t="shared" si="74"/>
        <v>0</v>
      </c>
      <c r="U240" s="475"/>
      <c r="V240" s="553">
        <f>(IF(AND($B240="PFK/BFK",$C240&gt;0,$F240&gt;0),($G240+$H240),0))</f>
        <v>0</v>
      </c>
      <c r="W240" s="476">
        <f>(IF(AND($B240="PFK/BFK",$C240&gt;0,$F240&gt;0),$I240,0))</f>
        <v>0</v>
      </c>
      <c r="X240" s="476">
        <f>(IF(AND($B240="PFK/BFK",$C240&gt;0,$F240&gt;0),($J240+$K240),0))</f>
        <v>0</v>
      </c>
      <c r="Y240" s="476">
        <f>(IF(AND($B240="PFK/BFK",$C240&gt;0,$F240&gt;0),(($N240+$O240)/12),0))</f>
        <v>0</v>
      </c>
      <c r="Z240" s="554">
        <f>(IF(AND($B240="PK/BK",$C240&gt;0,$F240&gt;0),($G240+$H240),0))</f>
        <v>0</v>
      </c>
      <c r="AA240" s="477">
        <f>(IF(AND($B240="PK/BK",$C240&gt;0,$F240&gt;0),$I240,0))</f>
        <v>0</v>
      </c>
      <c r="AB240" s="477">
        <f>(IF(AND($B240="PK/BK",$C240&gt;0,$F240&gt;0),($J240+$K240),0))</f>
        <v>0</v>
      </c>
      <c r="AC240" s="477">
        <f>(IF(AND($B240="PK/BK",$C240&gt;0,$F240&gt;0),(($N240+$O240)/12),0))</f>
        <v>0</v>
      </c>
      <c r="AD240" s="555">
        <f>(IF(AND($B240="PK/BK o.",$C240&gt;0,$F240&gt;0),($G240+$H240),0))</f>
        <v>0</v>
      </c>
      <c r="AE240" s="478">
        <f>(IF(AND($B240="PK/BK o.",$C240&gt;0,$F240&gt;0),$I240,0))</f>
        <v>0</v>
      </c>
      <c r="AF240" s="478">
        <f>(IF(AND($B240="PK/BK o.",$C240&gt;0,$F240&gt;0),($J240+$K240),0))</f>
        <v>0</v>
      </c>
      <c r="AG240" s="478">
        <f>(IF(AND($B240="PK/BK o.",$C240&gt;0,$F240&gt;0),(($N240+$O240)/12),0))</f>
        <v>0</v>
      </c>
      <c r="AH240" s="479">
        <f>IF(AND($B240="PFK/BFK",$C240&gt;0,$F240&gt;0),$C240,0)</f>
        <v>0</v>
      </c>
      <c r="AI240" s="479">
        <f>IF(AND($B240="PK/BK",$C240&gt;0,$F240&gt;0),$C240,0)</f>
        <v>0</v>
      </c>
      <c r="AJ240" s="479">
        <f>IF(AND($B240="PK/BK o.",$C240&gt;0,$F240&gt;0),$C240,0)</f>
        <v>0</v>
      </c>
      <c r="AK240" s="413">
        <f>IF(AND($B240="PFK/BFK",$C240&gt;0,$F240&gt;0),$S240,0)</f>
        <v>0</v>
      </c>
      <c r="AL240" s="413">
        <f>IF(AND($B240="PK/BK",$C240&gt;0,$F240&gt;0),$S240,0)</f>
        <v>0</v>
      </c>
      <c r="AM240" s="413">
        <f>IF(AND($B240="PK/BK o.",$C240&gt;0,$F240&gt;0),$S240,0)</f>
        <v>0</v>
      </c>
      <c r="AN240" s="1124">
        <f>IF(AND($B240="PFK/BFK",$C240&gt;0,$F240&gt;0),$R240,0)</f>
        <v>0</v>
      </c>
      <c r="AO240" s="1138">
        <f>IF(AND($B240="PK/BK",$C240&gt;0,$F240&gt;0),$R240,0)</f>
        <v>0</v>
      </c>
      <c r="AP240" s="1155">
        <f>IF(AND($B240="PK/BK o.",$C240&gt;0,$F240&gt;0),$R240,0)</f>
        <v>0</v>
      </c>
    </row>
    <row r="241" spans="1:47" x14ac:dyDescent="0.2">
      <c r="A241" s="480"/>
      <c r="B241" s="481"/>
      <c r="C241" s="495"/>
      <c r="D241" s="483"/>
      <c r="E241" s="483"/>
      <c r="F241" s="484"/>
      <c r="G241" s="470">
        <f t="shared" si="75"/>
        <v>0</v>
      </c>
      <c r="H241" s="471"/>
      <c r="I241" s="471"/>
      <c r="J241" s="471"/>
      <c r="K241" s="471"/>
      <c r="L241" s="471"/>
      <c r="M241" s="471"/>
      <c r="N241" s="471"/>
      <c r="O241" s="471"/>
      <c r="P241" s="471"/>
      <c r="Q241" s="471"/>
      <c r="R241" s="471"/>
      <c r="S241" s="496">
        <f>IFERROR(IF(A241&lt;&gt;"GfB",(SUM(G241:J241,L241,P241)*12+(N241+O241))*(100+$J$12+$J$13)%+((K241+M241+Q241+R241*('B4_Allgemeine Angaben'!$L$53=1))*12),(SUM(G241:J241,L241,P241)*12+(N241+O241))*(100+$J$15+$J$13)%+((K241+M241+Q241+R241*('B4_Allgemeine Angaben'!$L$53=1))*12)),0)</f>
        <v>0</v>
      </c>
      <c r="T241" s="497">
        <f t="shared" si="74"/>
        <v>0</v>
      </c>
      <c r="U241" s="475"/>
      <c r="V241" s="553">
        <f>(IF(AND($B241="PFK/BFK",$C241&gt;0,$F241&gt;0),($G241+$H241),0))</f>
        <v>0</v>
      </c>
      <c r="W241" s="476">
        <f>(IF(AND($B241="PFK/BFK",$C241&gt;0,$F241&gt;0),$I241,0))</f>
        <v>0</v>
      </c>
      <c r="X241" s="476">
        <f>(IF(AND($B241="PFK/BFK",$C241&gt;0,$F241&gt;0),($J241+$K241),0))</f>
        <v>0</v>
      </c>
      <c r="Y241" s="476">
        <f>(IF(AND($B241="PFK/BFK",$C241&gt;0,$F241&gt;0),(($N241+$O241)/12),0))</f>
        <v>0</v>
      </c>
      <c r="Z241" s="554">
        <f>(IF(AND($B241="PK/BK",$C241&gt;0,$F241&gt;0),($G241+$H241),0))</f>
        <v>0</v>
      </c>
      <c r="AA241" s="477">
        <f>(IF(AND($B241="PK/BK",$C241&gt;0,$F241&gt;0),$I241,0))</f>
        <v>0</v>
      </c>
      <c r="AB241" s="477">
        <f>(IF(AND($B241="PK/BK",$C241&gt;0,$F241&gt;0),($J241+$K241),0))</f>
        <v>0</v>
      </c>
      <c r="AC241" s="477">
        <f>(IF(AND($B241="PK/BK",$C241&gt;0,$F241&gt;0),(($N241+$O241)/12),0))</f>
        <v>0</v>
      </c>
      <c r="AD241" s="555">
        <f>(IF(AND($B241="PK/BK o.",$C241&gt;0,$F241&gt;0),($G241+$H241),0))</f>
        <v>0</v>
      </c>
      <c r="AE241" s="478">
        <f>(IF(AND($B241="PK/BK o.",$C241&gt;0,$F241&gt;0),$I241,0))</f>
        <v>0</v>
      </c>
      <c r="AF241" s="478">
        <f>(IF(AND($B241="PK/BK o.",$C241&gt;0,$F241&gt;0),($J241+$K241),0))</f>
        <v>0</v>
      </c>
      <c r="AG241" s="478">
        <f>(IF(AND($B241="PK/BK o.",$C241&gt;0,$F241&gt;0),(($N241+$O241)/12),0))</f>
        <v>0</v>
      </c>
      <c r="AH241" s="479">
        <f>IF(AND($B241="PFK/BFK",$C241&gt;0,$F241&gt;0),$C241,0)</f>
        <v>0</v>
      </c>
      <c r="AI241" s="479">
        <f>IF(AND($B241="PK/BK",$C241&gt;0,$F241&gt;0),$C241,0)</f>
        <v>0</v>
      </c>
      <c r="AJ241" s="479">
        <f>IF(AND($B241="PK/BK o.",$C241&gt;0,$F241&gt;0),$C241,0)</f>
        <v>0</v>
      </c>
      <c r="AK241" s="413">
        <f>IF(AND($B241="PFK/BFK",$C241&gt;0,$F241&gt;0),$S241,0)</f>
        <v>0</v>
      </c>
      <c r="AL241" s="413">
        <f>IF(AND($B241="PK/BK",$C241&gt;0,$F241&gt;0),$S241,0)</f>
        <v>0</v>
      </c>
      <c r="AM241" s="413">
        <f>IF(AND($B241="PK/BK o.",$C241&gt;0,$F241&gt;0),$S241,0)</f>
        <v>0</v>
      </c>
      <c r="AN241" s="1124">
        <f>IF(AND($B241="PFK/BFK",$C241&gt;0,$F241&gt;0),$R241,0)</f>
        <v>0</v>
      </c>
      <c r="AO241" s="1138">
        <f>IF(AND($B241="PK/BK",$C241&gt;0,$F241&gt;0),$R241,0)</f>
        <v>0</v>
      </c>
      <c r="AP241" s="1155">
        <f>IF(AND($B241="PK/BK o.",$C241&gt;0,$F241&gt;0),$R241,0)</f>
        <v>0</v>
      </c>
    </row>
    <row r="242" spans="1:47" x14ac:dyDescent="0.2">
      <c r="A242" s="480"/>
      <c r="B242" s="481"/>
      <c r="C242" s="495"/>
      <c r="D242" s="483"/>
      <c r="E242" s="483"/>
      <c r="F242" s="484"/>
      <c r="G242" s="470">
        <f t="shared" si="75"/>
        <v>0</v>
      </c>
      <c r="H242" s="471"/>
      <c r="I242" s="471"/>
      <c r="J242" s="471"/>
      <c r="K242" s="471"/>
      <c r="L242" s="471"/>
      <c r="M242" s="471"/>
      <c r="N242" s="471"/>
      <c r="O242" s="471"/>
      <c r="P242" s="471"/>
      <c r="Q242" s="471"/>
      <c r="R242" s="471"/>
      <c r="S242" s="496">
        <f>IFERROR(IF(A242&lt;&gt;"GfB",(SUM(G242:J242,L242,P242)*12+(N242+O242))*(100+$J$12+$J$13)%+((K242+M242+Q242+R242*('B4_Allgemeine Angaben'!$L$53=1))*12),(SUM(G242:J242,L242,P242)*12+(N242+O242))*(100+$J$15+$J$13)%+((K242+M242+Q242+R242*('B4_Allgemeine Angaben'!$L$53=1))*12)),0)</f>
        <v>0</v>
      </c>
      <c r="T242" s="497">
        <f t="shared" si="74"/>
        <v>0</v>
      </c>
      <c r="U242" s="475"/>
      <c r="V242" s="553">
        <f t="shared" si="76"/>
        <v>0</v>
      </c>
      <c r="W242" s="476">
        <f t="shared" si="77"/>
        <v>0</v>
      </c>
      <c r="X242" s="476">
        <f t="shared" si="78"/>
        <v>0</v>
      </c>
      <c r="Y242" s="476">
        <f t="shared" si="79"/>
        <v>0</v>
      </c>
      <c r="Z242" s="554">
        <f t="shared" si="80"/>
        <v>0</v>
      </c>
      <c r="AA242" s="477">
        <f t="shared" si="81"/>
        <v>0</v>
      </c>
      <c r="AB242" s="477">
        <f t="shared" si="82"/>
        <v>0</v>
      </c>
      <c r="AC242" s="477">
        <f t="shared" si="83"/>
        <v>0</v>
      </c>
      <c r="AD242" s="555">
        <f t="shared" si="84"/>
        <v>0</v>
      </c>
      <c r="AE242" s="478">
        <f t="shared" si="85"/>
        <v>0</v>
      </c>
      <c r="AF242" s="478">
        <f t="shared" si="86"/>
        <v>0</v>
      </c>
      <c r="AG242" s="478">
        <f t="shared" si="87"/>
        <v>0</v>
      </c>
      <c r="AH242" s="479">
        <f t="shared" si="88"/>
        <v>0</v>
      </c>
      <c r="AI242" s="479">
        <f t="shared" si="89"/>
        <v>0</v>
      </c>
      <c r="AJ242" s="479">
        <f t="shared" si="90"/>
        <v>0</v>
      </c>
      <c r="AK242" s="413">
        <f t="shared" si="91"/>
        <v>0</v>
      </c>
      <c r="AL242" s="413">
        <f t="shared" si="92"/>
        <v>0</v>
      </c>
      <c r="AM242" s="413">
        <f t="shared" si="93"/>
        <v>0</v>
      </c>
      <c r="AN242" s="1124">
        <f t="shared" si="94"/>
        <v>0</v>
      </c>
      <c r="AO242" s="1138">
        <f t="shared" si="95"/>
        <v>0</v>
      </c>
      <c r="AP242" s="1155">
        <f t="shared" si="96"/>
        <v>0</v>
      </c>
    </row>
    <row r="243" spans="1:47" ht="13.5" thickBot="1" x14ac:dyDescent="0.25">
      <c r="A243" s="480"/>
      <c r="B243" s="481"/>
      <c r="C243" s="495"/>
      <c r="D243" s="483"/>
      <c r="E243" s="483"/>
      <c r="F243" s="484"/>
      <c r="G243" s="470">
        <f t="shared" si="75"/>
        <v>0</v>
      </c>
      <c r="H243" s="471"/>
      <c r="I243" s="471"/>
      <c r="J243" s="471"/>
      <c r="K243" s="471"/>
      <c r="L243" s="471"/>
      <c r="M243" s="471"/>
      <c r="N243" s="471"/>
      <c r="O243" s="471"/>
      <c r="P243" s="471"/>
      <c r="Q243" s="471"/>
      <c r="R243" s="471"/>
      <c r="S243" s="496">
        <f>IFERROR(IF(A243&lt;&gt;"GfB",(SUM(G243:J243,L243,P243)*12+(N243+O243))*(100+$J$12+$J$13)%+((K243+M243+Q243+R243*('B4_Allgemeine Angaben'!$L$53=1))*12),(SUM(G243:J243,L243,P243)*12+(N243+O243))*(100+$J$15+$J$13)%+((K243+M243+Q243+R243*('B4_Allgemeine Angaben'!$L$53=1))*12)),0)</f>
        <v>0</v>
      </c>
      <c r="T243" s="498">
        <f>IF(ISERROR(S243/C243),0,(S243/C243))</f>
        <v>0</v>
      </c>
      <c r="U243" s="475"/>
      <c r="V243" s="553">
        <f t="shared" si="76"/>
        <v>0</v>
      </c>
      <c r="W243" s="476">
        <f t="shared" si="77"/>
        <v>0</v>
      </c>
      <c r="X243" s="476">
        <f t="shared" si="78"/>
        <v>0</v>
      </c>
      <c r="Y243" s="476">
        <f t="shared" si="79"/>
        <v>0</v>
      </c>
      <c r="Z243" s="554">
        <f t="shared" si="80"/>
        <v>0</v>
      </c>
      <c r="AA243" s="477">
        <f t="shared" si="81"/>
        <v>0</v>
      </c>
      <c r="AB243" s="477">
        <f t="shared" si="82"/>
        <v>0</v>
      </c>
      <c r="AC243" s="477">
        <f t="shared" si="83"/>
        <v>0</v>
      </c>
      <c r="AD243" s="555">
        <f t="shared" si="84"/>
        <v>0</v>
      </c>
      <c r="AE243" s="478">
        <f t="shared" si="85"/>
        <v>0</v>
      </c>
      <c r="AF243" s="478">
        <f t="shared" si="86"/>
        <v>0</v>
      </c>
      <c r="AG243" s="478">
        <f t="shared" si="87"/>
        <v>0</v>
      </c>
      <c r="AH243" s="479">
        <f t="shared" si="88"/>
        <v>0</v>
      </c>
      <c r="AI243" s="479">
        <f t="shared" si="89"/>
        <v>0</v>
      </c>
      <c r="AJ243" s="479">
        <f t="shared" si="90"/>
        <v>0</v>
      </c>
      <c r="AK243" s="413">
        <f t="shared" si="91"/>
        <v>0</v>
      </c>
      <c r="AL243" s="413">
        <f t="shared" si="92"/>
        <v>0</v>
      </c>
      <c r="AM243" s="413">
        <f t="shared" si="93"/>
        <v>0</v>
      </c>
      <c r="AN243" s="1124">
        <f t="shared" si="94"/>
        <v>0</v>
      </c>
      <c r="AO243" s="1138">
        <f t="shared" si="95"/>
        <v>0</v>
      </c>
      <c r="AP243" s="1155">
        <f t="shared" si="96"/>
        <v>0</v>
      </c>
    </row>
    <row r="244" spans="1:47" ht="13.5" thickBot="1" x14ac:dyDescent="0.25">
      <c r="A244" s="423" t="s">
        <v>387</v>
      </c>
      <c r="B244" s="424"/>
      <c r="C244" s="415">
        <f>SUM(C131:C222,C224:C243)</f>
        <v>0</v>
      </c>
      <c r="D244" s="416"/>
      <c r="E244" s="416"/>
      <c r="F244" s="416"/>
      <c r="G244" s="1100">
        <f t="shared" ref="G244:R244" si="101">IFERROR(SUM(G131:G222,G224:G243)/$C$244,0)</f>
        <v>0</v>
      </c>
      <c r="H244" s="1096">
        <f t="shared" si="101"/>
        <v>0</v>
      </c>
      <c r="I244" s="1096">
        <f t="shared" si="101"/>
        <v>0</v>
      </c>
      <c r="J244" s="1096">
        <f t="shared" si="101"/>
        <v>0</v>
      </c>
      <c r="K244" s="1096">
        <f t="shared" si="101"/>
        <v>0</v>
      </c>
      <c r="L244" s="1096">
        <f t="shared" si="101"/>
        <v>0</v>
      </c>
      <c r="M244" s="1096">
        <f t="shared" si="101"/>
        <v>0</v>
      </c>
      <c r="N244" s="1096">
        <f t="shared" si="101"/>
        <v>0</v>
      </c>
      <c r="O244" s="1096">
        <f t="shared" si="101"/>
        <v>0</v>
      </c>
      <c r="P244" s="1096">
        <f t="shared" si="101"/>
        <v>0</v>
      </c>
      <c r="Q244" s="1096">
        <f t="shared" si="101"/>
        <v>0</v>
      </c>
      <c r="R244" s="1096">
        <f t="shared" si="101"/>
        <v>0</v>
      </c>
      <c r="S244" s="1097">
        <f>SUM(S131:S222,S224:S243)</f>
        <v>0</v>
      </c>
      <c r="T244" s="417">
        <f>IFERROR(SUM(S244/C244),0)</f>
        <v>0</v>
      </c>
      <c r="U244" s="418"/>
      <c r="V244" s="418"/>
      <c r="W244" s="418"/>
      <c r="X244" s="418"/>
      <c r="Y244" s="418"/>
      <c r="Z244" s="418"/>
      <c r="AA244" s="418"/>
      <c r="AB244" s="418"/>
      <c r="AC244" s="418"/>
      <c r="AD244" s="418"/>
      <c r="AE244" s="418"/>
      <c r="AF244" s="418"/>
      <c r="AG244" s="418"/>
      <c r="AH244" s="418"/>
      <c r="AI244" s="418"/>
      <c r="AJ244" s="418"/>
      <c r="AK244" s="418"/>
      <c r="AL244" s="418"/>
      <c r="AM244" s="418"/>
      <c r="AN244" s="1126"/>
      <c r="AO244" s="1140"/>
      <c r="AP244" s="1157"/>
    </row>
    <row r="245" spans="1:47" ht="13.5" thickBot="1" x14ac:dyDescent="0.25">
      <c r="A245" s="425"/>
      <c r="B245" s="426"/>
      <c r="C245" s="426"/>
      <c r="D245" s="426"/>
      <c r="E245" s="426"/>
      <c r="F245" s="426"/>
      <c r="G245" s="500"/>
      <c r="H245" s="500"/>
      <c r="I245" s="500"/>
      <c r="J245" s="500"/>
      <c r="K245" s="500"/>
      <c r="L245" s="500"/>
      <c r="M245" s="500"/>
      <c r="N245" s="500"/>
      <c r="O245" s="1452" t="s">
        <v>454</v>
      </c>
      <c r="P245" s="1453"/>
      <c r="Q245" s="1453"/>
      <c r="R245" s="1453"/>
      <c r="S245" s="1454"/>
      <c r="T245" s="543">
        <f>T244*(100+$S$8)%*(100+$S$9)%</f>
        <v>0</v>
      </c>
      <c r="U245" s="501"/>
      <c r="V245" s="427"/>
      <c r="W245" s="427"/>
      <c r="X245" s="427"/>
      <c r="Y245" s="427"/>
      <c r="Z245" s="427"/>
      <c r="AA245" s="427"/>
      <c r="AB245" s="427"/>
      <c r="AC245" s="427"/>
      <c r="AD245" s="427"/>
      <c r="AE245" s="427"/>
      <c r="AF245" s="427"/>
      <c r="AG245" s="427"/>
      <c r="AH245" s="427"/>
      <c r="AI245" s="427"/>
      <c r="AJ245" s="427"/>
      <c r="AK245" s="427"/>
      <c r="AL245" s="427"/>
      <c r="AM245" s="427"/>
      <c r="AN245" s="1128"/>
      <c r="AO245" s="1143"/>
      <c r="AP245" s="1160"/>
      <c r="AU245" s="620"/>
    </row>
    <row r="246" spans="1:47" ht="7.5" customHeight="1" thickBot="1" x14ac:dyDescent="0.25">
      <c r="A246" s="425"/>
      <c r="B246" s="426"/>
      <c r="C246" s="426"/>
      <c r="D246" s="426"/>
      <c r="E246" s="426"/>
      <c r="F246" s="426"/>
      <c r="G246" s="500"/>
      <c r="H246" s="500"/>
      <c r="I246" s="500"/>
      <c r="J246" s="500"/>
      <c r="K246" s="500"/>
      <c r="L246" s="500"/>
      <c r="M246" s="500"/>
      <c r="N246" s="500"/>
      <c r="O246" s="500"/>
      <c r="P246" s="500"/>
      <c r="Q246" s="500"/>
      <c r="R246" s="500"/>
      <c r="S246" s="502"/>
      <c r="T246" s="503"/>
      <c r="U246" s="458"/>
      <c r="AN246" s="421"/>
      <c r="AO246" s="1141"/>
      <c r="AP246" s="1158"/>
    </row>
    <row r="247" spans="1:47" ht="13.5" thickBot="1" x14ac:dyDescent="0.25">
      <c r="A247" s="428"/>
      <c r="B247" s="428"/>
      <c r="C247" s="429">
        <f>C244+C128</f>
        <v>0</v>
      </c>
      <c r="D247" s="416"/>
      <c r="E247" s="416"/>
      <c r="F247" s="416"/>
      <c r="G247" s="499">
        <f>IFERROR(SUM(G131:G222,G224:G243,G22:G109:G111:G122)/($C$247-SUM($C$123:$C$127)),0)</f>
        <v>0</v>
      </c>
      <c r="H247" s="499">
        <f>IFERROR(SUM(H131:H222,H224:H243,H22:H109:H111:H122)/($C$247-SUM($C$123:$C$127)),0)</f>
        <v>0</v>
      </c>
      <c r="I247" s="499">
        <f>IFERROR(SUM(I131:I222,I224:I243,I22:I109:I111:I122)/($C$247-SUM($C$123:$C$127)),0)</f>
        <v>0</v>
      </c>
      <c r="J247" s="499">
        <f>IFERROR(SUM(J131:J222,J224:J243,J22:J109:J111:J122)/($C$247-SUM($C$123:$C$127)),0)</f>
        <v>0</v>
      </c>
      <c r="K247" s="499">
        <f>IFERROR(SUM(K131:K222,K224:K243,K22:K109:K111:K122)/($C$247-SUM($C$123:$C$127)),0)</f>
        <v>0</v>
      </c>
      <c r="L247" s="499">
        <f>IFERROR(SUM(L131:L222,L224:L243,L22:L109:L111:L122)/($C$247-SUM($C$123:$C$127)),0)</f>
        <v>0</v>
      </c>
      <c r="M247" s="499">
        <f>IFERROR(SUM(M131:M222,M224:M243,M22:M109:M111:M122)/($C$247-SUM($C$123:$C$127)),0)</f>
        <v>0</v>
      </c>
      <c r="N247" s="499">
        <f>IFERROR(SUM(N131:N222,N224:N243,N22:N109:N111:N122)/($C$247-SUM($C$123:$C$127)),0)</f>
        <v>0</v>
      </c>
      <c r="O247" s="499">
        <f>IFERROR(SUM(O131:O222,O224:O243,O22:O109:O111:O122)/($C$247-SUM($C$123:$C$127)),0)</f>
        <v>0</v>
      </c>
      <c r="P247" s="499">
        <f>IFERROR(SUM(P131:P222,P224:P243,P22:P109:P111:P122)/($C$247-SUM($C$123:$C$127)),0)</f>
        <v>0</v>
      </c>
      <c r="Q247" s="499">
        <f>IFERROR(SUM(Q131:Q222,Q224:Q243,Q22:Q109:Q111:Q122)/($C$247-SUM($C$123:$C$127)),0)</f>
        <v>0</v>
      </c>
      <c r="R247" s="499">
        <f>IFERROR(SUM(R131:R222,R224:R243,R22:R109:R111:R122)/($C$247-SUM($C$123:$C$127)),0)</f>
        <v>0</v>
      </c>
      <c r="S247" s="430">
        <f>S244+S128</f>
        <v>0</v>
      </c>
      <c r="T247" s="417">
        <f>IFERROR(S247/C247,0)</f>
        <v>0</v>
      </c>
      <c r="U247" s="418"/>
      <c r="V247" s="418"/>
      <c r="W247" s="418"/>
      <c r="X247" s="418"/>
      <c r="Y247" s="418"/>
      <c r="Z247" s="418"/>
      <c r="AA247" s="418"/>
      <c r="AB247" s="418"/>
      <c r="AC247" s="418"/>
      <c r="AD247" s="418"/>
      <c r="AE247" s="418"/>
      <c r="AF247" s="418"/>
      <c r="AG247" s="418"/>
      <c r="AH247" s="418"/>
      <c r="AI247" s="418"/>
      <c r="AJ247" s="418"/>
      <c r="AK247" s="418"/>
      <c r="AL247" s="418"/>
      <c r="AM247" s="418"/>
      <c r="AN247" s="1126"/>
      <c r="AO247" s="1140"/>
      <c r="AP247" s="1157"/>
      <c r="AU247" s="620"/>
    </row>
    <row r="248" spans="1:47" ht="15" customHeight="1" thickBot="1" x14ac:dyDescent="0.25">
      <c r="A248" s="491"/>
      <c r="B248" s="504"/>
      <c r="C248" s="505">
        <f>IFERROR(C128/C247,0)</f>
        <v>0</v>
      </c>
      <c r="D248" s="506" t="s">
        <v>410</v>
      </c>
      <c r="E248" s="507"/>
      <c r="G248" s="500"/>
      <c r="H248" s="500"/>
      <c r="O248" s="1355" t="s">
        <v>422</v>
      </c>
      <c r="P248" s="1356"/>
      <c r="Q248" s="1356"/>
      <c r="R248" s="1356"/>
      <c r="S248" s="1357"/>
      <c r="T248" s="529">
        <f>(T128*B4_Kalkulation!I26+B4_Personalkostenübersicht!T244*(100%-B4_Kalkulation!I26))*(100+$S$8)%*(100+$S$9)%</f>
        <v>0</v>
      </c>
      <c r="U248" s="508"/>
      <c r="V248" s="509"/>
      <c r="W248" s="509"/>
      <c r="X248" s="509"/>
      <c r="Y248" s="509"/>
      <c r="Z248" s="509"/>
      <c r="AA248" s="509"/>
      <c r="AB248" s="509"/>
      <c r="AC248" s="509"/>
      <c r="AD248" s="509"/>
      <c r="AE248" s="509"/>
      <c r="AF248" s="509"/>
      <c r="AG248" s="509"/>
      <c r="AH248" s="509"/>
      <c r="AI248" s="509"/>
      <c r="AJ248" s="509"/>
      <c r="AK248" s="509"/>
      <c r="AL248" s="509"/>
      <c r="AM248" s="509"/>
      <c r="AN248" s="1171"/>
      <c r="AO248" s="1172"/>
      <c r="AP248" s="1173"/>
    </row>
    <row r="249" spans="1:47" x14ac:dyDescent="0.2">
      <c r="A249" s="419" t="s">
        <v>388</v>
      </c>
      <c r="B249" s="236"/>
      <c r="G249" s="500"/>
      <c r="H249" s="500"/>
      <c r="J249" s="1353" t="s">
        <v>337</v>
      </c>
      <c r="K249" s="1353"/>
      <c r="L249" s="1353"/>
      <c r="M249" s="1353"/>
      <c r="N249" s="1353"/>
      <c r="O249" s="1353"/>
      <c r="P249" s="1353"/>
      <c r="Q249" s="1353"/>
      <c r="R249" s="1353"/>
      <c r="S249" s="1353"/>
      <c r="T249" s="1354"/>
      <c r="U249" s="510"/>
      <c r="V249" s="431"/>
      <c r="W249" s="431"/>
      <c r="X249" s="431"/>
      <c r="Y249" s="431"/>
      <c r="Z249" s="431"/>
      <c r="AA249" s="431"/>
      <c r="AB249" s="431"/>
      <c r="AC249" s="431"/>
      <c r="AD249" s="431"/>
      <c r="AE249" s="431"/>
      <c r="AF249" s="431"/>
      <c r="AG249" s="431"/>
      <c r="AH249" s="431"/>
      <c r="AI249" s="431"/>
      <c r="AJ249" s="431"/>
      <c r="AK249" s="431"/>
      <c r="AL249" s="431"/>
      <c r="AM249" s="431"/>
      <c r="AN249" s="431"/>
      <c r="AO249" s="1144"/>
      <c r="AP249" s="1161"/>
    </row>
    <row r="250" spans="1:47" x14ac:dyDescent="0.2">
      <c r="A250" s="480"/>
      <c r="B250" s="481"/>
      <c r="C250" s="495"/>
      <c r="D250" s="483"/>
      <c r="E250" s="483"/>
      <c r="F250" s="484"/>
      <c r="G250" s="470">
        <f t="shared" ref="G250:G264" si="102">IFERROR(F250*C250,"")</f>
        <v>0</v>
      </c>
      <c r="H250" s="471"/>
      <c r="I250" s="471"/>
      <c r="J250" s="472"/>
      <c r="K250" s="472"/>
      <c r="L250" s="472"/>
      <c r="M250" s="472"/>
      <c r="N250" s="472"/>
      <c r="O250" s="472"/>
      <c r="P250" s="472"/>
      <c r="Q250" s="472"/>
      <c r="R250" s="472"/>
      <c r="S250" s="473">
        <f>IFERROR(IF(A250&lt;&gt;"GfB",(SUM(G250:J250,L250,P250)*12+(N250+O250))*(100+$J$12+$J$13)%+((K250+M250+Q250+R250*('B4_Allgemeine Angaben'!$L$53=1))*12),(SUM(G250:J250,L250,P250)*12+(N250+O250))*(100+$J$15+$J$13)%+((K250+M250+Q250+R250*('B4_Allgemeine Angaben'!$L$53=1))*12)),0)</f>
        <v>0</v>
      </c>
      <c r="T250" s="474">
        <f t="shared" ref="T250:T263" si="103">IF(ISERROR(S250/C250),0,(S250/C250))</f>
        <v>0</v>
      </c>
      <c r="U250" s="475"/>
      <c r="V250" s="553">
        <f t="shared" ref="V250:V264" si="104">(IF(AND($B250="PFK/BFK",$C250&gt;0,$F250&gt;0),($G250+$H250),0))</f>
        <v>0</v>
      </c>
      <c r="W250" s="476">
        <f t="shared" ref="W250:W264" si="105">(IF(AND($B250="PFK/BFK",$C250&gt;0,$F250&gt;0),$I250,0))</f>
        <v>0</v>
      </c>
      <c r="X250" s="476">
        <f t="shared" ref="X250:X264" si="106">(IF(AND($B250="PFK/BFK",$C250&gt;0,$F250&gt;0),($J250+$K250),0))</f>
        <v>0</v>
      </c>
      <c r="Y250" s="476">
        <f t="shared" ref="Y250:Y264" si="107">(IF(AND($B250="PFK/BFK",$C250&gt;0,$F250&gt;0),(($N250+$O250)/12),0))</f>
        <v>0</v>
      </c>
      <c r="Z250" s="554">
        <f t="shared" ref="Z250:Z264" si="108">(IF(AND($B250="PK/BK",$C250&gt;0,$F250&gt;0),($G250+$H250),0))</f>
        <v>0</v>
      </c>
      <c r="AA250" s="477">
        <f t="shared" ref="AA250:AA264" si="109">(IF(AND($B250="PK/BK",$C250&gt;0,$F250&gt;0),$I250,0))</f>
        <v>0</v>
      </c>
      <c r="AB250" s="477">
        <f t="shared" ref="AB250:AB264" si="110">(IF(AND($B250="PK/BK",$C250&gt;0,$F250&gt;0),($J250+$K250),0))</f>
        <v>0</v>
      </c>
      <c r="AC250" s="477">
        <f t="shared" ref="AC250:AC264" si="111">(IF(AND($B250="PK/BK",$C250&gt;0,$F250&gt;0),(($N250+$O250)/12),0))</f>
        <v>0</v>
      </c>
      <c r="AD250" s="555">
        <f t="shared" ref="AD250:AD264" si="112">(IF(AND($B250="PK/BK o.",$C250&gt;0,$F250&gt;0),($G250+$H250),0))</f>
        <v>0</v>
      </c>
      <c r="AE250" s="478">
        <f t="shared" ref="AE250:AE264" si="113">(IF(AND($B250="PK/BK o.",$C250&gt;0,$F250&gt;0),$I250,0))</f>
        <v>0</v>
      </c>
      <c r="AF250" s="478">
        <f t="shared" ref="AF250:AF264" si="114">(IF(AND($B250="PK/BK o.",$C250&gt;0,$F250&gt;0),($J250+$K250),0))</f>
        <v>0</v>
      </c>
      <c r="AG250" s="478">
        <f t="shared" ref="AG250:AG264" si="115">(IF(AND($B250="PK/BK o.",$C250&gt;0,$F250&gt;0),(($N250+$O250)/12),0))</f>
        <v>0</v>
      </c>
      <c r="AH250" s="479">
        <f t="shared" ref="AH250:AH264" si="116">IF(AND($B250="PFK/BFK",$C250&gt;0,$F250&gt;0),$C250,0)</f>
        <v>0</v>
      </c>
      <c r="AI250" s="479">
        <f t="shared" ref="AI250:AI264" si="117">IF(AND($B250="PK/BK",$C250&gt;0,$F250&gt;0),$C250,0)</f>
        <v>0</v>
      </c>
      <c r="AJ250" s="479">
        <f t="shared" ref="AJ250:AJ264" si="118">IF(AND($B250="PK/BK o.",$C250&gt;0,$F250&gt;0),$C250,0)</f>
        <v>0</v>
      </c>
      <c r="AK250" s="413">
        <f t="shared" ref="AK250:AK264" si="119">IF(AND($B250="PFK/BFK",$C250&gt;0,$F250&gt;0),$S250,0)</f>
        <v>0</v>
      </c>
      <c r="AL250" s="413">
        <f t="shared" ref="AL250:AL264" si="120">IF(AND($B250="PK/BK",$C250&gt;0,$F250&gt;0),$S250,0)</f>
        <v>0</v>
      </c>
      <c r="AM250" s="413">
        <f t="shared" ref="AM250:AM264" si="121">IF(AND($B250="PK/BK o.",$C250&gt;0,$F250&gt;0),$S250,0)</f>
        <v>0</v>
      </c>
      <c r="AN250" s="1124">
        <f t="shared" ref="AN250:AN264" si="122">IF(AND($B250="PFK/BFK",$C250&gt;0,$F250&gt;0),$R250,0)</f>
        <v>0</v>
      </c>
      <c r="AO250" s="1138">
        <f t="shared" ref="AO250:AO264" si="123">IF(AND($B250="PK/BK",$C250&gt;0,$F250&gt;0),$R250,0)</f>
        <v>0</v>
      </c>
      <c r="AP250" s="1155">
        <f t="shared" ref="AP250:AP264" si="124">IF(AND($B250="PK/BK o.",$C250&gt;0,$F250&gt;0),$R250,0)</f>
        <v>0</v>
      </c>
    </row>
    <row r="251" spans="1:47" x14ac:dyDescent="0.2">
      <c r="A251" s="480"/>
      <c r="B251" s="481"/>
      <c r="C251" s="495"/>
      <c r="D251" s="483"/>
      <c r="E251" s="483"/>
      <c r="F251" s="484"/>
      <c r="G251" s="470">
        <f t="shared" si="102"/>
        <v>0</v>
      </c>
      <c r="H251" s="471"/>
      <c r="I251" s="471"/>
      <c r="J251" s="471"/>
      <c r="K251" s="471"/>
      <c r="L251" s="471"/>
      <c r="M251" s="472"/>
      <c r="N251" s="471"/>
      <c r="O251" s="471"/>
      <c r="P251" s="471"/>
      <c r="Q251" s="471"/>
      <c r="R251" s="472"/>
      <c r="S251" s="473">
        <f>IFERROR(IF(A251&lt;&gt;"GfB",(SUM(G251:J251,L251,P251)*12+(N251+O251))*(100+$J$12+$J$13)%+((K251+M251+Q251+R251*('B4_Allgemeine Angaben'!$L$53=1))*12),(SUM(G251:J251,L251,P251)*12+(N251+O251))*(100+$J$15+$J$13)%+((K251+M251+Q251+R251*('B4_Allgemeine Angaben'!$L$53=1))*12)),0)</f>
        <v>0</v>
      </c>
      <c r="T251" s="497">
        <f t="shared" si="103"/>
        <v>0</v>
      </c>
      <c r="U251" s="475"/>
      <c r="V251" s="553">
        <f t="shared" si="104"/>
        <v>0</v>
      </c>
      <c r="W251" s="476">
        <f t="shared" si="105"/>
        <v>0</v>
      </c>
      <c r="X251" s="476">
        <f t="shared" si="106"/>
        <v>0</v>
      </c>
      <c r="Y251" s="476">
        <f t="shared" si="107"/>
        <v>0</v>
      </c>
      <c r="Z251" s="554">
        <f t="shared" si="108"/>
        <v>0</v>
      </c>
      <c r="AA251" s="477">
        <f t="shared" si="109"/>
        <v>0</v>
      </c>
      <c r="AB251" s="477">
        <f t="shared" si="110"/>
        <v>0</v>
      </c>
      <c r="AC251" s="477">
        <f t="shared" si="111"/>
        <v>0</v>
      </c>
      <c r="AD251" s="555">
        <f t="shared" si="112"/>
        <v>0</v>
      </c>
      <c r="AE251" s="478">
        <f t="shared" si="113"/>
        <v>0</v>
      </c>
      <c r="AF251" s="478">
        <f t="shared" si="114"/>
        <v>0</v>
      </c>
      <c r="AG251" s="478">
        <f t="shared" si="115"/>
        <v>0</v>
      </c>
      <c r="AH251" s="479">
        <f t="shared" si="116"/>
        <v>0</v>
      </c>
      <c r="AI251" s="479">
        <f t="shared" si="117"/>
        <v>0</v>
      </c>
      <c r="AJ251" s="479">
        <f t="shared" si="118"/>
        <v>0</v>
      </c>
      <c r="AK251" s="413">
        <f t="shared" si="119"/>
        <v>0</v>
      </c>
      <c r="AL251" s="413">
        <f t="shared" si="120"/>
        <v>0</v>
      </c>
      <c r="AM251" s="413">
        <f t="shared" si="121"/>
        <v>0</v>
      </c>
      <c r="AN251" s="1124">
        <f t="shared" si="122"/>
        <v>0</v>
      </c>
      <c r="AO251" s="1138">
        <f t="shared" si="123"/>
        <v>0</v>
      </c>
      <c r="AP251" s="1155">
        <f t="shared" si="124"/>
        <v>0</v>
      </c>
    </row>
    <row r="252" spans="1:47" x14ac:dyDescent="0.2">
      <c r="A252" s="480"/>
      <c r="B252" s="481"/>
      <c r="C252" s="495"/>
      <c r="D252" s="483"/>
      <c r="E252" s="483"/>
      <c r="F252" s="484"/>
      <c r="G252" s="470">
        <f t="shared" si="102"/>
        <v>0</v>
      </c>
      <c r="H252" s="471"/>
      <c r="I252" s="471"/>
      <c r="J252" s="471"/>
      <c r="K252" s="471"/>
      <c r="L252" s="471"/>
      <c r="M252" s="472"/>
      <c r="N252" s="471"/>
      <c r="O252" s="471"/>
      <c r="P252" s="471"/>
      <c r="Q252" s="471"/>
      <c r="R252" s="472"/>
      <c r="S252" s="473">
        <f>IFERROR(IF(A252&lt;&gt;"GfB",(SUM(G252:J252,L252,P252)*12+(N252+O252))*(100+$J$12+$J$13)%+((K252+M252+Q252+R252*('B4_Allgemeine Angaben'!$L$53=1))*12),(SUM(G252:J252,L252,P252)*12+(N252+O252))*(100+$J$15+$J$13)%+((K252+M252+Q252+R252*('B4_Allgemeine Angaben'!$L$53=1))*12)),0)</f>
        <v>0</v>
      </c>
      <c r="T252" s="497">
        <f t="shared" si="103"/>
        <v>0</v>
      </c>
      <c r="U252" s="475"/>
      <c r="V252" s="553">
        <f t="shared" si="104"/>
        <v>0</v>
      </c>
      <c r="W252" s="476">
        <f t="shared" si="105"/>
        <v>0</v>
      </c>
      <c r="X252" s="476">
        <f t="shared" si="106"/>
        <v>0</v>
      </c>
      <c r="Y252" s="476">
        <f t="shared" si="107"/>
        <v>0</v>
      </c>
      <c r="Z252" s="554">
        <f t="shared" si="108"/>
        <v>0</v>
      </c>
      <c r="AA252" s="477">
        <f t="shared" si="109"/>
        <v>0</v>
      </c>
      <c r="AB252" s="477">
        <f t="shared" si="110"/>
        <v>0</v>
      </c>
      <c r="AC252" s="477">
        <f t="shared" si="111"/>
        <v>0</v>
      </c>
      <c r="AD252" s="555">
        <f t="shared" si="112"/>
        <v>0</v>
      </c>
      <c r="AE252" s="478">
        <f t="shared" si="113"/>
        <v>0</v>
      </c>
      <c r="AF252" s="478">
        <f t="shared" si="114"/>
        <v>0</v>
      </c>
      <c r="AG252" s="478">
        <f t="shared" si="115"/>
        <v>0</v>
      </c>
      <c r="AH252" s="479">
        <f t="shared" si="116"/>
        <v>0</v>
      </c>
      <c r="AI252" s="479">
        <f t="shared" si="117"/>
        <v>0</v>
      </c>
      <c r="AJ252" s="479">
        <f t="shared" si="118"/>
        <v>0</v>
      </c>
      <c r="AK252" s="413">
        <f t="shared" si="119"/>
        <v>0</v>
      </c>
      <c r="AL252" s="413">
        <f t="shared" si="120"/>
        <v>0</v>
      </c>
      <c r="AM252" s="413">
        <f t="shared" si="121"/>
        <v>0</v>
      </c>
      <c r="AN252" s="1124">
        <f t="shared" si="122"/>
        <v>0</v>
      </c>
      <c r="AO252" s="1138">
        <f t="shared" si="123"/>
        <v>0</v>
      </c>
      <c r="AP252" s="1155">
        <f t="shared" si="124"/>
        <v>0</v>
      </c>
    </row>
    <row r="253" spans="1:47" x14ac:dyDescent="0.2">
      <c r="A253" s="480"/>
      <c r="B253" s="481"/>
      <c r="C253" s="495"/>
      <c r="D253" s="483"/>
      <c r="E253" s="483"/>
      <c r="F253" s="484"/>
      <c r="G253" s="470">
        <f t="shared" si="102"/>
        <v>0</v>
      </c>
      <c r="H253" s="471"/>
      <c r="I253" s="471"/>
      <c r="J253" s="471"/>
      <c r="K253" s="471"/>
      <c r="L253" s="471"/>
      <c r="M253" s="471"/>
      <c r="N253" s="471"/>
      <c r="O253" s="471"/>
      <c r="P253" s="471"/>
      <c r="Q253" s="471"/>
      <c r="R253" s="472"/>
      <c r="S253" s="473">
        <f>IFERROR(IF(A253&lt;&gt;"GfB",(SUM(G253:J253,L253,P253)*12+(N253+O253))*(100+$J$12+$J$13)%+((K253+M253+Q253+R253*('B4_Allgemeine Angaben'!$L$53=1))*12),(SUM(G253:J253,L253,P253)*12+(N253+O253))*(100+$J$15+$J$13)%+((K253+M253+Q253+R253*('B4_Allgemeine Angaben'!$L$53=1))*12)),0)</f>
        <v>0</v>
      </c>
      <c r="T253" s="497">
        <f t="shared" si="103"/>
        <v>0</v>
      </c>
      <c r="U253" s="475"/>
      <c r="V253" s="553">
        <f t="shared" si="104"/>
        <v>0</v>
      </c>
      <c r="W253" s="476">
        <f t="shared" si="105"/>
        <v>0</v>
      </c>
      <c r="X253" s="476">
        <f t="shared" si="106"/>
        <v>0</v>
      </c>
      <c r="Y253" s="476">
        <f t="shared" si="107"/>
        <v>0</v>
      </c>
      <c r="Z253" s="554">
        <f t="shared" si="108"/>
        <v>0</v>
      </c>
      <c r="AA253" s="477">
        <f t="shared" si="109"/>
        <v>0</v>
      </c>
      <c r="AB253" s="477">
        <f t="shared" si="110"/>
        <v>0</v>
      </c>
      <c r="AC253" s="477">
        <f t="shared" si="111"/>
        <v>0</v>
      </c>
      <c r="AD253" s="555">
        <f t="shared" si="112"/>
        <v>0</v>
      </c>
      <c r="AE253" s="478">
        <f t="shared" si="113"/>
        <v>0</v>
      </c>
      <c r="AF253" s="478">
        <f t="shared" si="114"/>
        <v>0</v>
      </c>
      <c r="AG253" s="478">
        <f t="shared" si="115"/>
        <v>0</v>
      </c>
      <c r="AH253" s="479">
        <f t="shared" si="116"/>
        <v>0</v>
      </c>
      <c r="AI253" s="479">
        <f t="shared" si="117"/>
        <v>0</v>
      </c>
      <c r="AJ253" s="479">
        <f t="shared" si="118"/>
        <v>0</v>
      </c>
      <c r="AK253" s="413">
        <f t="shared" si="119"/>
        <v>0</v>
      </c>
      <c r="AL253" s="413">
        <f t="shared" si="120"/>
        <v>0</v>
      </c>
      <c r="AM253" s="413">
        <f t="shared" si="121"/>
        <v>0</v>
      </c>
      <c r="AN253" s="1124">
        <f t="shared" si="122"/>
        <v>0</v>
      </c>
      <c r="AO253" s="1138">
        <f t="shared" si="123"/>
        <v>0</v>
      </c>
      <c r="AP253" s="1155">
        <f t="shared" si="124"/>
        <v>0</v>
      </c>
    </row>
    <row r="254" spans="1:47" x14ac:dyDescent="0.2">
      <c r="A254" s="480"/>
      <c r="B254" s="481"/>
      <c r="C254" s="495"/>
      <c r="D254" s="483"/>
      <c r="E254" s="483"/>
      <c r="F254" s="484"/>
      <c r="G254" s="470">
        <f t="shared" si="102"/>
        <v>0</v>
      </c>
      <c r="H254" s="471"/>
      <c r="I254" s="471"/>
      <c r="J254" s="471"/>
      <c r="K254" s="471"/>
      <c r="L254" s="471"/>
      <c r="M254" s="471"/>
      <c r="N254" s="471"/>
      <c r="O254" s="471"/>
      <c r="P254" s="471"/>
      <c r="Q254" s="471"/>
      <c r="R254" s="472"/>
      <c r="S254" s="473">
        <f>IFERROR(IF(A254&lt;&gt;"GfB",(SUM(G254:J254,L254,P254)*12+(N254+O254))*(100+$J$12+$J$13)%+((K254+M254+Q254+R254*('B4_Allgemeine Angaben'!$L$53=1))*12),(SUM(G254:J254,L254,P254)*12+(N254+O254))*(100+$J$15+$J$13)%+((K254+M254+Q254+R254*('B4_Allgemeine Angaben'!$L$53=1))*12)),0)</f>
        <v>0</v>
      </c>
      <c r="T254" s="497">
        <f t="shared" si="103"/>
        <v>0</v>
      </c>
      <c r="U254" s="475"/>
      <c r="V254" s="553">
        <f t="shared" si="104"/>
        <v>0</v>
      </c>
      <c r="W254" s="476">
        <f t="shared" si="105"/>
        <v>0</v>
      </c>
      <c r="X254" s="476">
        <f t="shared" si="106"/>
        <v>0</v>
      </c>
      <c r="Y254" s="476">
        <f t="shared" si="107"/>
        <v>0</v>
      </c>
      <c r="Z254" s="554">
        <f t="shared" si="108"/>
        <v>0</v>
      </c>
      <c r="AA254" s="477">
        <f t="shared" si="109"/>
        <v>0</v>
      </c>
      <c r="AB254" s="477">
        <f t="shared" si="110"/>
        <v>0</v>
      </c>
      <c r="AC254" s="477">
        <f t="shared" si="111"/>
        <v>0</v>
      </c>
      <c r="AD254" s="555">
        <f t="shared" si="112"/>
        <v>0</v>
      </c>
      <c r="AE254" s="478">
        <f t="shared" si="113"/>
        <v>0</v>
      </c>
      <c r="AF254" s="478">
        <f t="shared" si="114"/>
        <v>0</v>
      </c>
      <c r="AG254" s="478">
        <f t="shared" si="115"/>
        <v>0</v>
      </c>
      <c r="AH254" s="479">
        <f t="shared" si="116"/>
        <v>0</v>
      </c>
      <c r="AI254" s="479">
        <f t="shared" si="117"/>
        <v>0</v>
      </c>
      <c r="AJ254" s="479">
        <f t="shared" si="118"/>
        <v>0</v>
      </c>
      <c r="AK254" s="413">
        <f t="shared" si="119"/>
        <v>0</v>
      </c>
      <c r="AL254" s="413">
        <f t="shared" si="120"/>
        <v>0</v>
      </c>
      <c r="AM254" s="413">
        <f t="shared" si="121"/>
        <v>0</v>
      </c>
      <c r="AN254" s="1124">
        <f t="shared" si="122"/>
        <v>0</v>
      </c>
      <c r="AO254" s="1138">
        <f t="shared" si="123"/>
        <v>0</v>
      </c>
      <c r="AP254" s="1155">
        <f t="shared" si="124"/>
        <v>0</v>
      </c>
    </row>
    <row r="255" spans="1:47" x14ac:dyDescent="0.2">
      <c r="A255" s="480"/>
      <c r="B255" s="481"/>
      <c r="C255" s="495"/>
      <c r="D255" s="483"/>
      <c r="E255" s="483"/>
      <c r="F255" s="484"/>
      <c r="G255" s="470">
        <f t="shared" si="102"/>
        <v>0</v>
      </c>
      <c r="H255" s="471"/>
      <c r="I255" s="471"/>
      <c r="J255" s="471"/>
      <c r="K255" s="471"/>
      <c r="L255" s="471"/>
      <c r="M255" s="471"/>
      <c r="N255" s="471"/>
      <c r="O255" s="471"/>
      <c r="P255" s="471"/>
      <c r="Q255" s="471"/>
      <c r="R255" s="472"/>
      <c r="S255" s="473">
        <f>IFERROR(IF(A255&lt;&gt;"GfB",(SUM(G255:J255,L255,P255)*12+(N255+O255))*(100+$J$12+$J$13)%+((K255+M255+Q255+R255*('B4_Allgemeine Angaben'!$L$53=1))*12),(SUM(G255:J255,L255,P255)*12+(N255+O255))*(100+$J$15+$J$13)%+((K255+M255+Q255+R255*('B4_Allgemeine Angaben'!$L$53=1))*12)),0)</f>
        <v>0</v>
      </c>
      <c r="T255" s="497">
        <f t="shared" si="103"/>
        <v>0</v>
      </c>
      <c r="U255" s="475"/>
      <c r="V255" s="553">
        <f t="shared" si="104"/>
        <v>0</v>
      </c>
      <c r="W255" s="476">
        <f t="shared" si="105"/>
        <v>0</v>
      </c>
      <c r="X255" s="476">
        <f t="shared" si="106"/>
        <v>0</v>
      </c>
      <c r="Y255" s="476">
        <f t="shared" si="107"/>
        <v>0</v>
      </c>
      <c r="Z255" s="554">
        <f t="shared" si="108"/>
        <v>0</v>
      </c>
      <c r="AA255" s="477">
        <f t="shared" si="109"/>
        <v>0</v>
      </c>
      <c r="AB255" s="477">
        <f t="shared" si="110"/>
        <v>0</v>
      </c>
      <c r="AC255" s="477">
        <f t="shared" si="111"/>
        <v>0</v>
      </c>
      <c r="AD255" s="555">
        <f t="shared" si="112"/>
        <v>0</v>
      </c>
      <c r="AE255" s="478">
        <f t="shared" si="113"/>
        <v>0</v>
      </c>
      <c r="AF255" s="478">
        <f t="shared" si="114"/>
        <v>0</v>
      </c>
      <c r="AG255" s="478">
        <f t="shared" si="115"/>
        <v>0</v>
      </c>
      <c r="AH255" s="479">
        <f t="shared" si="116"/>
        <v>0</v>
      </c>
      <c r="AI255" s="479">
        <f t="shared" si="117"/>
        <v>0</v>
      </c>
      <c r="AJ255" s="479">
        <f t="shared" si="118"/>
        <v>0</v>
      </c>
      <c r="AK255" s="413">
        <f t="shared" si="119"/>
        <v>0</v>
      </c>
      <c r="AL255" s="413">
        <f t="shared" si="120"/>
        <v>0</v>
      </c>
      <c r="AM255" s="413">
        <f t="shared" si="121"/>
        <v>0</v>
      </c>
      <c r="AN255" s="1124">
        <f t="shared" si="122"/>
        <v>0</v>
      </c>
      <c r="AO255" s="1138">
        <f t="shared" si="123"/>
        <v>0</v>
      </c>
      <c r="AP255" s="1155">
        <f t="shared" si="124"/>
        <v>0</v>
      </c>
    </row>
    <row r="256" spans="1:47" x14ac:dyDescent="0.2">
      <c r="A256" s="480"/>
      <c r="B256" s="481"/>
      <c r="C256" s="495"/>
      <c r="D256" s="483"/>
      <c r="E256" s="483"/>
      <c r="F256" s="484"/>
      <c r="G256" s="470">
        <f t="shared" si="102"/>
        <v>0</v>
      </c>
      <c r="H256" s="471"/>
      <c r="I256" s="471"/>
      <c r="J256" s="471"/>
      <c r="K256" s="471"/>
      <c r="L256" s="471"/>
      <c r="M256" s="471"/>
      <c r="N256" s="471"/>
      <c r="O256" s="471"/>
      <c r="P256" s="471"/>
      <c r="Q256" s="471"/>
      <c r="R256" s="472"/>
      <c r="S256" s="473">
        <f>IFERROR(IF(A256&lt;&gt;"GfB",(SUM(G256:J256,L256,P256)*12+(N256+O256))*(100+$J$12+$J$13)%+((K256+M256+Q256+R256*('B4_Allgemeine Angaben'!$L$53=1))*12),(SUM(G256:J256,L256,P256)*12+(N256+O256))*(100+$J$15+$J$13)%+((K256+M256+Q256+R256*('B4_Allgemeine Angaben'!$L$53=1))*12)),0)</f>
        <v>0</v>
      </c>
      <c r="T256" s="497">
        <f t="shared" si="103"/>
        <v>0</v>
      </c>
      <c r="U256" s="475"/>
      <c r="V256" s="553">
        <f t="shared" si="104"/>
        <v>0</v>
      </c>
      <c r="W256" s="476">
        <f t="shared" si="105"/>
        <v>0</v>
      </c>
      <c r="X256" s="476">
        <f t="shared" si="106"/>
        <v>0</v>
      </c>
      <c r="Y256" s="476">
        <f t="shared" si="107"/>
        <v>0</v>
      </c>
      <c r="Z256" s="554">
        <f t="shared" si="108"/>
        <v>0</v>
      </c>
      <c r="AA256" s="477">
        <f t="shared" si="109"/>
        <v>0</v>
      </c>
      <c r="AB256" s="477">
        <f t="shared" si="110"/>
        <v>0</v>
      </c>
      <c r="AC256" s="477">
        <f t="shared" si="111"/>
        <v>0</v>
      </c>
      <c r="AD256" s="555">
        <f t="shared" si="112"/>
        <v>0</v>
      </c>
      <c r="AE256" s="478">
        <f t="shared" si="113"/>
        <v>0</v>
      </c>
      <c r="AF256" s="478">
        <f t="shared" si="114"/>
        <v>0</v>
      </c>
      <c r="AG256" s="478">
        <f t="shared" si="115"/>
        <v>0</v>
      </c>
      <c r="AH256" s="479">
        <f t="shared" si="116"/>
        <v>0</v>
      </c>
      <c r="AI256" s="479">
        <f t="shared" si="117"/>
        <v>0</v>
      </c>
      <c r="AJ256" s="479">
        <f t="shared" si="118"/>
        <v>0</v>
      </c>
      <c r="AK256" s="413">
        <f t="shared" si="119"/>
        <v>0</v>
      </c>
      <c r="AL256" s="413">
        <f t="shared" si="120"/>
        <v>0</v>
      </c>
      <c r="AM256" s="413">
        <f t="shared" si="121"/>
        <v>0</v>
      </c>
      <c r="AN256" s="1124">
        <f t="shared" si="122"/>
        <v>0</v>
      </c>
      <c r="AO256" s="1138">
        <f t="shared" si="123"/>
        <v>0</v>
      </c>
      <c r="AP256" s="1155">
        <f t="shared" si="124"/>
        <v>0</v>
      </c>
    </row>
    <row r="257" spans="1:42" x14ac:dyDescent="0.2">
      <c r="A257" s="480"/>
      <c r="B257" s="481"/>
      <c r="C257" s="495"/>
      <c r="D257" s="483"/>
      <c r="E257" s="483"/>
      <c r="F257" s="484"/>
      <c r="G257" s="470">
        <f t="shared" si="102"/>
        <v>0</v>
      </c>
      <c r="H257" s="471"/>
      <c r="I257" s="471"/>
      <c r="J257" s="471"/>
      <c r="K257" s="471"/>
      <c r="L257" s="471"/>
      <c r="M257" s="471"/>
      <c r="N257" s="471"/>
      <c r="O257" s="471"/>
      <c r="P257" s="471"/>
      <c r="Q257" s="471"/>
      <c r="R257" s="472"/>
      <c r="S257" s="473">
        <f>IFERROR(IF(A257&lt;&gt;"GfB",(SUM(G257:J257,L257,P257)*12+(N257+O257))*(100+$J$12+$J$13)%+((K257+M257+Q257+R257*('B4_Allgemeine Angaben'!$L$53=1))*12),(SUM(G257:J257,L257,P257)*12+(N257+O257))*(100+$J$15+$J$13)%+((K257+M257+Q257+R257*('B4_Allgemeine Angaben'!$L$53=1))*12)),0)</f>
        <v>0</v>
      </c>
      <c r="T257" s="497">
        <f t="shared" si="103"/>
        <v>0</v>
      </c>
      <c r="U257" s="475"/>
      <c r="V257" s="553">
        <f t="shared" si="104"/>
        <v>0</v>
      </c>
      <c r="W257" s="476">
        <f t="shared" si="105"/>
        <v>0</v>
      </c>
      <c r="X257" s="476">
        <f t="shared" si="106"/>
        <v>0</v>
      </c>
      <c r="Y257" s="476">
        <f t="shared" si="107"/>
        <v>0</v>
      </c>
      <c r="Z257" s="554">
        <f t="shared" si="108"/>
        <v>0</v>
      </c>
      <c r="AA257" s="477">
        <f t="shared" si="109"/>
        <v>0</v>
      </c>
      <c r="AB257" s="477">
        <f t="shared" si="110"/>
        <v>0</v>
      </c>
      <c r="AC257" s="477">
        <f t="shared" si="111"/>
        <v>0</v>
      </c>
      <c r="AD257" s="555">
        <f t="shared" si="112"/>
        <v>0</v>
      </c>
      <c r="AE257" s="478">
        <f t="shared" si="113"/>
        <v>0</v>
      </c>
      <c r="AF257" s="478">
        <f t="shared" si="114"/>
        <v>0</v>
      </c>
      <c r="AG257" s="478">
        <f t="shared" si="115"/>
        <v>0</v>
      </c>
      <c r="AH257" s="479">
        <f t="shared" si="116"/>
        <v>0</v>
      </c>
      <c r="AI257" s="479">
        <f t="shared" si="117"/>
        <v>0</v>
      </c>
      <c r="AJ257" s="479">
        <f t="shared" si="118"/>
        <v>0</v>
      </c>
      <c r="AK257" s="413">
        <f t="shared" si="119"/>
        <v>0</v>
      </c>
      <c r="AL257" s="413">
        <f t="shared" si="120"/>
        <v>0</v>
      </c>
      <c r="AM257" s="413">
        <f t="shared" si="121"/>
        <v>0</v>
      </c>
      <c r="AN257" s="1124">
        <f t="shared" si="122"/>
        <v>0</v>
      </c>
      <c r="AO257" s="1138">
        <f t="shared" si="123"/>
        <v>0</v>
      </c>
      <c r="AP257" s="1155">
        <f t="shared" si="124"/>
        <v>0</v>
      </c>
    </row>
    <row r="258" spans="1:42" x14ac:dyDescent="0.2">
      <c r="A258" s="480"/>
      <c r="B258" s="481"/>
      <c r="C258" s="495"/>
      <c r="D258" s="483"/>
      <c r="E258" s="483"/>
      <c r="F258" s="484"/>
      <c r="G258" s="470">
        <f t="shared" si="102"/>
        <v>0</v>
      </c>
      <c r="H258" s="471"/>
      <c r="I258" s="471"/>
      <c r="J258" s="471"/>
      <c r="K258" s="471"/>
      <c r="L258" s="471"/>
      <c r="M258" s="471"/>
      <c r="N258" s="471"/>
      <c r="O258" s="471"/>
      <c r="P258" s="471"/>
      <c r="Q258" s="471"/>
      <c r="R258" s="472"/>
      <c r="S258" s="473">
        <f>IFERROR(IF(A258&lt;&gt;"GfB",(SUM(G258:J258,L258,P258)*12+(N258+O258))*(100+$J$12+$J$13)%+((K258+M258+Q258+R258*('B4_Allgemeine Angaben'!$L$53=1))*12),(SUM(G258:J258,L258,P258)*12+(N258+O258))*(100+$J$15+$J$13)%+((K258+M258+Q258+R258*('B4_Allgemeine Angaben'!$L$53=1))*12)),0)</f>
        <v>0</v>
      </c>
      <c r="T258" s="497">
        <f t="shared" si="103"/>
        <v>0</v>
      </c>
      <c r="U258" s="475"/>
      <c r="V258" s="553">
        <f t="shared" si="104"/>
        <v>0</v>
      </c>
      <c r="W258" s="476">
        <f t="shared" si="105"/>
        <v>0</v>
      </c>
      <c r="X258" s="476">
        <f t="shared" si="106"/>
        <v>0</v>
      </c>
      <c r="Y258" s="476">
        <f t="shared" si="107"/>
        <v>0</v>
      </c>
      <c r="Z258" s="554">
        <f t="shared" si="108"/>
        <v>0</v>
      </c>
      <c r="AA258" s="477">
        <f t="shared" si="109"/>
        <v>0</v>
      </c>
      <c r="AB258" s="477">
        <f t="shared" si="110"/>
        <v>0</v>
      </c>
      <c r="AC258" s="477">
        <f t="shared" si="111"/>
        <v>0</v>
      </c>
      <c r="AD258" s="555">
        <f t="shared" si="112"/>
        <v>0</v>
      </c>
      <c r="AE258" s="478">
        <f t="shared" si="113"/>
        <v>0</v>
      </c>
      <c r="AF258" s="478">
        <f t="shared" si="114"/>
        <v>0</v>
      </c>
      <c r="AG258" s="478">
        <f t="shared" si="115"/>
        <v>0</v>
      </c>
      <c r="AH258" s="479">
        <f t="shared" si="116"/>
        <v>0</v>
      </c>
      <c r="AI258" s="479">
        <f t="shared" si="117"/>
        <v>0</v>
      </c>
      <c r="AJ258" s="479">
        <f t="shared" si="118"/>
        <v>0</v>
      </c>
      <c r="AK258" s="413">
        <f t="shared" si="119"/>
        <v>0</v>
      </c>
      <c r="AL258" s="413">
        <f t="shared" si="120"/>
        <v>0</v>
      </c>
      <c r="AM258" s="413">
        <f t="shared" si="121"/>
        <v>0</v>
      </c>
      <c r="AN258" s="1124">
        <f t="shared" si="122"/>
        <v>0</v>
      </c>
      <c r="AO258" s="1138">
        <f t="shared" si="123"/>
        <v>0</v>
      </c>
      <c r="AP258" s="1155">
        <f t="shared" si="124"/>
        <v>0</v>
      </c>
    </row>
    <row r="259" spans="1:42" x14ac:dyDescent="0.2">
      <c r="A259" s="480"/>
      <c r="B259" s="481"/>
      <c r="C259" s="495"/>
      <c r="D259" s="483"/>
      <c r="E259" s="483"/>
      <c r="F259" s="484"/>
      <c r="G259" s="470">
        <f t="shared" si="102"/>
        <v>0</v>
      </c>
      <c r="H259" s="471"/>
      <c r="I259" s="471"/>
      <c r="J259" s="471"/>
      <c r="K259" s="471"/>
      <c r="L259" s="471"/>
      <c r="M259" s="471"/>
      <c r="N259" s="471"/>
      <c r="O259" s="471"/>
      <c r="P259" s="471"/>
      <c r="Q259" s="471"/>
      <c r="R259" s="472"/>
      <c r="S259" s="473">
        <f>IFERROR(IF(A259&lt;&gt;"GfB",(SUM(G259:J259,L259,P259)*12+(N259+O259))*(100+$J$12+$J$13)%+((K259+M259+Q259+R259*('B4_Allgemeine Angaben'!$L$53=1))*12),(SUM(G259:J259,L259,P259)*12+(N259+O259))*(100+$J$15+$J$13)%+((K259+M259+Q259+R259*('B4_Allgemeine Angaben'!$L$53=1))*12)),0)</f>
        <v>0</v>
      </c>
      <c r="T259" s="497">
        <f t="shared" si="103"/>
        <v>0</v>
      </c>
      <c r="U259" s="475"/>
      <c r="V259" s="553">
        <f t="shared" si="104"/>
        <v>0</v>
      </c>
      <c r="W259" s="476">
        <f t="shared" si="105"/>
        <v>0</v>
      </c>
      <c r="X259" s="476">
        <f t="shared" si="106"/>
        <v>0</v>
      </c>
      <c r="Y259" s="476">
        <f t="shared" si="107"/>
        <v>0</v>
      </c>
      <c r="Z259" s="554">
        <f t="shared" si="108"/>
        <v>0</v>
      </c>
      <c r="AA259" s="477">
        <f t="shared" si="109"/>
        <v>0</v>
      </c>
      <c r="AB259" s="477">
        <f t="shared" si="110"/>
        <v>0</v>
      </c>
      <c r="AC259" s="477">
        <f t="shared" si="111"/>
        <v>0</v>
      </c>
      <c r="AD259" s="555">
        <f t="shared" si="112"/>
        <v>0</v>
      </c>
      <c r="AE259" s="478">
        <f t="shared" si="113"/>
        <v>0</v>
      </c>
      <c r="AF259" s="478">
        <f t="shared" si="114"/>
        <v>0</v>
      </c>
      <c r="AG259" s="478">
        <f t="shared" si="115"/>
        <v>0</v>
      </c>
      <c r="AH259" s="479">
        <f t="shared" si="116"/>
        <v>0</v>
      </c>
      <c r="AI259" s="479">
        <f t="shared" si="117"/>
        <v>0</v>
      </c>
      <c r="AJ259" s="479">
        <f t="shared" si="118"/>
        <v>0</v>
      </c>
      <c r="AK259" s="413">
        <f t="shared" si="119"/>
        <v>0</v>
      </c>
      <c r="AL259" s="413">
        <f t="shared" si="120"/>
        <v>0</v>
      </c>
      <c r="AM259" s="413">
        <f t="shared" si="121"/>
        <v>0</v>
      </c>
      <c r="AN259" s="1124">
        <f t="shared" si="122"/>
        <v>0</v>
      </c>
      <c r="AO259" s="1138">
        <f t="shared" si="123"/>
        <v>0</v>
      </c>
      <c r="AP259" s="1155">
        <f t="shared" si="124"/>
        <v>0</v>
      </c>
    </row>
    <row r="260" spans="1:42" x14ac:dyDescent="0.2">
      <c r="A260" s="480"/>
      <c r="B260" s="481"/>
      <c r="C260" s="495"/>
      <c r="D260" s="483"/>
      <c r="E260" s="483"/>
      <c r="F260" s="484"/>
      <c r="G260" s="470">
        <f t="shared" si="102"/>
        <v>0</v>
      </c>
      <c r="H260" s="471"/>
      <c r="I260" s="471"/>
      <c r="J260" s="471"/>
      <c r="K260" s="471"/>
      <c r="L260" s="471"/>
      <c r="M260" s="471"/>
      <c r="N260" s="471"/>
      <c r="O260" s="471"/>
      <c r="P260" s="471"/>
      <c r="Q260" s="471"/>
      <c r="R260" s="472"/>
      <c r="S260" s="473">
        <f>IFERROR(IF(A260&lt;&gt;"GfB",(SUM(G260:J260,L260,P260)*12+(N260+O260))*(100+$J$12+$J$13)%+((K260+M260+Q260+R260*('B4_Allgemeine Angaben'!$L$53=1))*12),(SUM(G260:J260,L260,P260)*12+(N260+O260))*(100+$J$15+$J$13)%+((K260+M260+Q260+R260*('B4_Allgemeine Angaben'!$L$53=1))*12)),0)</f>
        <v>0</v>
      </c>
      <c r="T260" s="497">
        <f t="shared" si="103"/>
        <v>0</v>
      </c>
      <c r="U260" s="475"/>
      <c r="V260" s="553">
        <f t="shared" si="104"/>
        <v>0</v>
      </c>
      <c r="W260" s="476">
        <f t="shared" si="105"/>
        <v>0</v>
      </c>
      <c r="X260" s="476">
        <f t="shared" si="106"/>
        <v>0</v>
      </c>
      <c r="Y260" s="476">
        <f t="shared" si="107"/>
        <v>0</v>
      </c>
      <c r="Z260" s="554">
        <f t="shared" si="108"/>
        <v>0</v>
      </c>
      <c r="AA260" s="477">
        <f t="shared" si="109"/>
        <v>0</v>
      </c>
      <c r="AB260" s="477">
        <f t="shared" si="110"/>
        <v>0</v>
      </c>
      <c r="AC260" s="477">
        <f t="shared" si="111"/>
        <v>0</v>
      </c>
      <c r="AD260" s="555">
        <f t="shared" si="112"/>
        <v>0</v>
      </c>
      <c r="AE260" s="478">
        <f t="shared" si="113"/>
        <v>0</v>
      </c>
      <c r="AF260" s="478">
        <f t="shared" si="114"/>
        <v>0</v>
      </c>
      <c r="AG260" s="478">
        <f t="shared" si="115"/>
        <v>0</v>
      </c>
      <c r="AH260" s="479">
        <f t="shared" si="116"/>
        <v>0</v>
      </c>
      <c r="AI260" s="479">
        <f t="shared" si="117"/>
        <v>0</v>
      </c>
      <c r="AJ260" s="479">
        <f t="shared" si="118"/>
        <v>0</v>
      </c>
      <c r="AK260" s="413">
        <f t="shared" si="119"/>
        <v>0</v>
      </c>
      <c r="AL260" s="413">
        <f t="shared" si="120"/>
        <v>0</v>
      </c>
      <c r="AM260" s="413">
        <f t="shared" si="121"/>
        <v>0</v>
      </c>
      <c r="AN260" s="1124">
        <f t="shared" si="122"/>
        <v>0</v>
      </c>
      <c r="AO260" s="1138">
        <f t="shared" si="123"/>
        <v>0</v>
      </c>
      <c r="AP260" s="1155">
        <f t="shared" si="124"/>
        <v>0</v>
      </c>
    </row>
    <row r="261" spans="1:42" x14ac:dyDescent="0.2">
      <c r="A261" s="480"/>
      <c r="B261" s="481"/>
      <c r="C261" s="495"/>
      <c r="D261" s="483"/>
      <c r="E261" s="483"/>
      <c r="F261" s="484"/>
      <c r="G261" s="470">
        <f t="shared" si="102"/>
        <v>0</v>
      </c>
      <c r="H261" s="471"/>
      <c r="I261" s="471"/>
      <c r="J261" s="471"/>
      <c r="K261" s="471"/>
      <c r="L261" s="471"/>
      <c r="M261" s="471"/>
      <c r="N261" s="471"/>
      <c r="O261" s="471"/>
      <c r="P261" s="471"/>
      <c r="Q261" s="471"/>
      <c r="R261" s="472"/>
      <c r="S261" s="473">
        <f>IFERROR(IF(A261&lt;&gt;"GfB",(SUM(G261:J261,L261,P261)*12+(N261+O261))*(100+$J$12+$J$13)%+((K261+M261+Q261+R261*('B4_Allgemeine Angaben'!$L$53=1))*12),(SUM(G261:J261,L261,P261)*12+(N261+O261))*(100+$J$15+$J$13)%+((K261+M261+Q261+R261*('B4_Allgemeine Angaben'!$L$53=1))*12)),0)</f>
        <v>0</v>
      </c>
      <c r="T261" s="497">
        <f t="shared" si="103"/>
        <v>0</v>
      </c>
      <c r="U261" s="475"/>
      <c r="V261" s="553">
        <f t="shared" si="104"/>
        <v>0</v>
      </c>
      <c r="W261" s="476">
        <f t="shared" si="105"/>
        <v>0</v>
      </c>
      <c r="X261" s="476">
        <f t="shared" si="106"/>
        <v>0</v>
      </c>
      <c r="Y261" s="476">
        <f t="shared" si="107"/>
        <v>0</v>
      </c>
      <c r="Z261" s="554">
        <f t="shared" si="108"/>
        <v>0</v>
      </c>
      <c r="AA261" s="477">
        <f t="shared" si="109"/>
        <v>0</v>
      </c>
      <c r="AB261" s="477">
        <f t="shared" si="110"/>
        <v>0</v>
      </c>
      <c r="AC261" s="477">
        <f t="shared" si="111"/>
        <v>0</v>
      </c>
      <c r="AD261" s="555">
        <f t="shared" si="112"/>
        <v>0</v>
      </c>
      <c r="AE261" s="478">
        <f t="shared" si="113"/>
        <v>0</v>
      </c>
      <c r="AF261" s="478">
        <f t="shared" si="114"/>
        <v>0</v>
      </c>
      <c r="AG261" s="478">
        <f t="shared" si="115"/>
        <v>0</v>
      </c>
      <c r="AH261" s="479">
        <f t="shared" si="116"/>
        <v>0</v>
      </c>
      <c r="AI261" s="479">
        <f t="shared" si="117"/>
        <v>0</v>
      </c>
      <c r="AJ261" s="479">
        <f t="shared" si="118"/>
        <v>0</v>
      </c>
      <c r="AK261" s="413">
        <f t="shared" si="119"/>
        <v>0</v>
      </c>
      <c r="AL261" s="413">
        <f t="shared" si="120"/>
        <v>0</v>
      </c>
      <c r="AM261" s="413">
        <f t="shared" si="121"/>
        <v>0</v>
      </c>
      <c r="AN261" s="1124">
        <f t="shared" si="122"/>
        <v>0</v>
      </c>
      <c r="AO261" s="1138">
        <f t="shared" si="123"/>
        <v>0</v>
      </c>
      <c r="AP261" s="1155">
        <f t="shared" si="124"/>
        <v>0</v>
      </c>
    </row>
    <row r="262" spans="1:42" x14ac:dyDescent="0.2">
      <c r="A262" s="480"/>
      <c r="B262" s="481"/>
      <c r="C262" s="495"/>
      <c r="D262" s="483"/>
      <c r="E262" s="483"/>
      <c r="F262" s="484"/>
      <c r="G262" s="470">
        <f t="shared" si="102"/>
        <v>0</v>
      </c>
      <c r="H262" s="471"/>
      <c r="I262" s="471"/>
      <c r="J262" s="471"/>
      <c r="K262" s="471"/>
      <c r="L262" s="471"/>
      <c r="M262" s="471"/>
      <c r="N262" s="471"/>
      <c r="O262" s="471"/>
      <c r="P262" s="471"/>
      <c r="Q262" s="471"/>
      <c r="R262" s="472"/>
      <c r="S262" s="473">
        <f>IFERROR(IF(A262&lt;&gt;"GfB",(SUM(G262:J262,L262,P262)*12+(N262+O262))*(100+$J$12+$J$13)%+((K262+M262+Q262+R262*('B4_Allgemeine Angaben'!$L$53=1))*12),(SUM(G262:J262,L262,P262)*12+(N262+O262))*(100+$J$15+$J$13)%+((K262+M262+Q262+R262*('B4_Allgemeine Angaben'!$L$53=1))*12)),0)</f>
        <v>0</v>
      </c>
      <c r="T262" s="497">
        <f t="shared" si="103"/>
        <v>0</v>
      </c>
      <c r="U262" s="475"/>
      <c r="V262" s="553">
        <f t="shared" si="104"/>
        <v>0</v>
      </c>
      <c r="W262" s="476">
        <f t="shared" si="105"/>
        <v>0</v>
      </c>
      <c r="X262" s="476">
        <f t="shared" si="106"/>
        <v>0</v>
      </c>
      <c r="Y262" s="476">
        <f t="shared" si="107"/>
        <v>0</v>
      </c>
      <c r="Z262" s="554">
        <f t="shared" si="108"/>
        <v>0</v>
      </c>
      <c r="AA262" s="477">
        <f t="shared" si="109"/>
        <v>0</v>
      </c>
      <c r="AB262" s="477">
        <f t="shared" si="110"/>
        <v>0</v>
      </c>
      <c r="AC262" s="477">
        <f t="shared" si="111"/>
        <v>0</v>
      </c>
      <c r="AD262" s="555">
        <f t="shared" si="112"/>
        <v>0</v>
      </c>
      <c r="AE262" s="478">
        <f t="shared" si="113"/>
        <v>0</v>
      </c>
      <c r="AF262" s="478">
        <f t="shared" si="114"/>
        <v>0</v>
      </c>
      <c r="AG262" s="478">
        <f t="shared" si="115"/>
        <v>0</v>
      </c>
      <c r="AH262" s="479">
        <f t="shared" si="116"/>
        <v>0</v>
      </c>
      <c r="AI262" s="479">
        <f t="shared" si="117"/>
        <v>0</v>
      </c>
      <c r="AJ262" s="479">
        <f t="shared" si="118"/>
        <v>0</v>
      </c>
      <c r="AK262" s="413">
        <f t="shared" si="119"/>
        <v>0</v>
      </c>
      <c r="AL262" s="413">
        <f t="shared" si="120"/>
        <v>0</v>
      </c>
      <c r="AM262" s="413">
        <f t="shared" si="121"/>
        <v>0</v>
      </c>
      <c r="AN262" s="1124">
        <f t="shared" si="122"/>
        <v>0</v>
      </c>
      <c r="AO262" s="1138">
        <f t="shared" si="123"/>
        <v>0</v>
      </c>
      <c r="AP262" s="1155">
        <f t="shared" si="124"/>
        <v>0</v>
      </c>
    </row>
    <row r="263" spans="1:42" x14ac:dyDescent="0.2">
      <c r="A263" s="480"/>
      <c r="B263" s="481"/>
      <c r="C263" s="495"/>
      <c r="D263" s="483"/>
      <c r="E263" s="483"/>
      <c r="F263" s="484"/>
      <c r="G263" s="470">
        <f t="shared" si="102"/>
        <v>0</v>
      </c>
      <c r="H263" s="471"/>
      <c r="I263" s="471"/>
      <c r="J263" s="471"/>
      <c r="K263" s="471"/>
      <c r="L263" s="471"/>
      <c r="M263" s="471"/>
      <c r="N263" s="471"/>
      <c r="O263" s="471"/>
      <c r="P263" s="471"/>
      <c r="Q263" s="471"/>
      <c r="R263" s="472"/>
      <c r="S263" s="473">
        <f>IFERROR(IF(A263&lt;&gt;"GfB",(SUM(G263:J263,L263,P263)*12+(N263+O263))*(100+$J$12+$J$13)%+((K263+M263+Q263+R263*('B4_Allgemeine Angaben'!$L$53=1))*12),(SUM(G263:J263,L263,P263)*12+(N263+O263))*(100+$J$15+$J$13)%+((K263+M263+Q263+R263*('B4_Allgemeine Angaben'!$L$53=1))*12)),0)</f>
        <v>0</v>
      </c>
      <c r="T263" s="497">
        <f t="shared" si="103"/>
        <v>0</v>
      </c>
      <c r="U263" s="475"/>
      <c r="V263" s="553">
        <f t="shared" si="104"/>
        <v>0</v>
      </c>
      <c r="W263" s="476">
        <f t="shared" si="105"/>
        <v>0</v>
      </c>
      <c r="X263" s="476">
        <f t="shared" si="106"/>
        <v>0</v>
      </c>
      <c r="Y263" s="476">
        <f t="shared" si="107"/>
        <v>0</v>
      </c>
      <c r="Z263" s="554">
        <f t="shared" si="108"/>
        <v>0</v>
      </c>
      <c r="AA263" s="477">
        <f t="shared" si="109"/>
        <v>0</v>
      </c>
      <c r="AB263" s="477">
        <f t="shared" si="110"/>
        <v>0</v>
      </c>
      <c r="AC263" s="477">
        <f t="shared" si="111"/>
        <v>0</v>
      </c>
      <c r="AD263" s="555">
        <f t="shared" si="112"/>
        <v>0</v>
      </c>
      <c r="AE263" s="478">
        <f t="shared" si="113"/>
        <v>0</v>
      </c>
      <c r="AF263" s="478">
        <f t="shared" si="114"/>
        <v>0</v>
      </c>
      <c r="AG263" s="478">
        <f t="shared" si="115"/>
        <v>0</v>
      </c>
      <c r="AH263" s="479">
        <f t="shared" si="116"/>
        <v>0</v>
      </c>
      <c r="AI263" s="479">
        <f t="shared" si="117"/>
        <v>0</v>
      </c>
      <c r="AJ263" s="479">
        <f t="shared" si="118"/>
        <v>0</v>
      </c>
      <c r="AK263" s="413">
        <f t="shared" si="119"/>
        <v>0</v>
      </c>
      <c r="AL263" s="413">
        <f t="shared" si="120"/>
        <v>0</v>
      </c>
      <c r="AM263" s="413">
        <f t="shared" si="121"/>
        <v>0</v>
      </c>
      <c r="AN263" s="1124">
        <f t="shared" si="122"/>
        <v>0</v>
      </c>
      <c r="AO263" s="1138">
        <f t="shared" si="123"/>
        <v>0</v>
      </c>
      <c r="AP263" s="1155">
        <f t="shared" si="124"/>
        <v>0</v>
      </c>
    </row>
    <row r="264" spans="1:42" ht="13.5" thickBot="1" x14ac:dyDescent="0.25">
      <c r="A264" s="480"/>
      <c r="B264" s="481"/>
      <c r="C264" s="495"/>
      <c r="D264" s="483"/>
      <c r="E264" s="483"/>
      <c r="F264" s="484"/>
      <c r="G264" s="470">
        <f t="shared" si="102"/>
        <v>0</v>
      </c>
      <c r="H264" s="471"/>
      <c r="I264" s="471"/>
      <c r="J264" s="471"/>
      <c r="K264" s="471"/>
      <c r="L264" s="471"/>
      <c r="M264" s="471"/>
      <c r="N264" s="471"/>
      <c r="O264" s="471"/>
      <c r="P264" s="471"/>
      <c r="Q264" s="471"/>
      <c r="R264" s="472"/>
      <c r="S264" s="473">
        <f>IFERROR(IF(A264&lt;&gt;"GfB",(SUM(G264:J264,L264,P264)*12+(N264+O264))*(100+$J$12+$J$13)%+((K264+M264+Q264+R264*('B4_Allgemeine Angaben'!$L$53=1))*12),(SUM(G264:J264,L264,P264)*12+(N264+O264))*(100+$J$15+$J$13)%+((K264+M264+Q264+R264*('B4_Allgemeine Angaben'!$L$53=1))*12)),0)</f>
        <v>0</v>
      </c>
      <c r="T264" s="497">
        <f>IF(ISERROR(S264/C264),0,(S264/C264))</f>
        <v>0</v>
      </c>
      <c r="U264" s="475"/>
      <c r="V264" s="553">
        <f t="shared" si="104"/>
        <v>0</v>
      </c>
      <c r="W264" s="476">
        <f t="shared" si="105"/>
        <v>0</v>
      </c>
      <c r="X264" s="476">
        <f t="shared" si="106"/>
        <v>0</v>
      </c>
      <c r="Y264" s="476">
        <f t="shared" si="107"/>
        <v>0</v>
      </c>
      <c r="Z264" s="554">
        <f t="shared" si="108"/>
        <v>0</v>
      </c>
      <c r="AA264" s="477">
        <f t="shared" si="109"/>
        <v>0</v>
      </c>
      <c r="AB264" s="477">
        <f t="shared" si="110"/>
        <v>0</v>
      </c>
      <c r="AC264" s="477">
        <f t="shared" si="111"/>
        <v>0</v>
      </c>
      <c r="AD264" s="555">
        <f t="shared" si="112"/>
        <v>0</v>
      </c>
      <c r="AE264" s="478">
        <f t="shared" si="113"/>
        <v>0</v>
      </c>
      <c r="AF264" s="478">
        <f t="shared" si="114"/>
        <v>0</v>
      </c>
      <c r="AG264" s="478">
        <f t="shared" si="115"/>
        <v>0</v>
      </c>
      <c r="AH264" s="479">
        <f t="shared" si="116"/>
        <v>0</v>
      </c>
      <c r="AI264" s="479">
        <f t="shared" si="117"/>
        <v>0</v>
      </c>
      <c r="AJ264" s="479">
        <f t="shared" si="118"/>
        <v>0</v>
      </c>
      <c r="AK264" s="413">
        <f t="shared" si="119"/>
        <v>0</v>
      </c>
      <c r="AL264" s="413">
        <f t="shared" si="120"/>
        <v>0</v>
      </c>
      <c r="AM264" s="413">
        <f t="shared" si="121"/>
        <v>0</v>
      </c>
      <c r="AN264" s="1124">
        <f t="shared" si="122"/>
        <v>0</v>
      </c>
      <c r="AO264" s="1138">
        <f t="shared" si="123"/>
        <v>0</v>
      </c>
      <c r="AP264" s="1155">
        <f t="shared" si="124"/>
        <v>0</v>
      </c>
    </row>
    <row r="265" spans="1:42" ht="13.5" thickBot="1" x14ac:dyDescent="0.25">
      <c r="A265" s="423" t="s">
        <v>389</v>
      </c>
      <c r="B265" s="424"/>
      <c r="C265" s="415">
        <f>SUM(C250:C264)</f>
        <v>0</v>
      </c>
      <c r="D265" s="416"/>
      <c r="E265" s="416"/>
      <c r="F265" s="416"/>
      <c r="G265" s="499">
        <f t="shared" ref="G265:R265" si="125">IFERROR(SUM(G250:G264)/$C$265,0)</f>
        <v>0</v>
      </c>
      <c r="H265" s="489">
        <f t="shared" si="125"/>
        <v>0</v>
      </c>
      <c r="I265" s="489">
        <f t="shared" si="125"/>
        <v>0</v>
      </c>
      <c r="J265" s="489">
        <f t="shared" si="125"/>
        <v>0</v>
      </c>
      <c r="K265" s="489">
        <f t="shared" si="125"/>
        <v>0</v>
      </c>
      <c r="L265" s="489">
        <f t="shared" si="125"/>
        <v>0</v>
      </c>
      <c r="M265" s="489">
        <f t="shared" si="125"/>
        <v>0</v>
      </c>
      <c r="N265" s="489">
        <f t="shared" si="125"/>
        <v>0</v>
      </c>
      <c r="O265" s="489">
        <f t="shared" si="125"/>
        <v>0</v>
      </c>
      <c r="P265" s="489">
        <f t="shared" si="125"/>
        <v>0</v>
      </c>
      <c r="Q265" s="489">
        <f t="shared" si="125"/>
        <v>0</v>
      </c>
      <c r="R265" s="489">
        <f t="shared" si="125"/>
        <v>0</v>
      </c>
      <c r="S265" s="490">
        <f>SUM(S250:S264)</f>
        <v>0</v>
      </c>
      <c r="T265" s="417">
        <f>IFERROR(SUM(S265/C265),0)</f>
        <v>0</v>
      </c>
      <c r="U265" s="418"/>
      <c r="V265" s="418"/>
      <c r="W265" s="418"/>
      <c r="X265" s="418"/>
      <c r="Y265" s="418"/>
      <c r="Z265" s="418"/>
      <c r="AA265" s="418"/>
      <c r="AB265" s="418"/>
      <c r="AC265" s="418"/>
      <c r="AD265" s="418"/>
      <c r="AE265" s="418"/>
      <c r="AF265" s="418"/>
      <c r="AG265" s="418"/>
      <c r="AH265" s="418"/>
      <c r="AI265" s="418"/>
      <c r="AJ265" s="418"/>
      <c r="AK265" s="418"/>
      <c r="AL265" s="418"/>
      <c r="AM265" s="418"/>
      <c r="AN265" s="1126"/>
      <c r="AO265" s="1140"/>
      <c r="AP265" s="1157"/>
    </row>
    <row r="266" spans="1:42" ht="13.5" thickBot="1" x14ac:dyDescent="0.25">
      <c r="A266" s="425"/>
      <c r="B266" s="426"/>
      <c r="G266" s="500"/>
      <c r="H266" s="500"/>
      <c r="P266" s="1343" t="s">
        <v>421</v>
      </c>
      <c r="Q266" s="1344"/>
      <c r="R266" s="1344"/>
      <c r="S266" s="1345"/>
      <c r="T266" s="529">
        <f>T265*(100+$S$8)%*(100+$S$9)%</f>
        <v>0</v>
      </c>
      <c r="U266" s="511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1128"/>
      <c r="AO266" s="1143"/>
      <c r="AP266" s="1160"/>
    </row>
    <row r="267" spans="1:42" ht="18" customHeight="1" x14ac:dyDescent="0.2">
      <c r="A267" s="491"/>
      <c r="G267" s="500"/>
      <c r="H267" s="500"/>
      <c r="T267" s="443"/>
      <c r="U267" s="458"/>
      <c r="AN267" s="421"/>
      <c r="AO267" s="1141"/>
      <c r="AP267" s="1158"/>
    </row>
    <row r="268" spans="1:42" x14ac:dyDescent="0.2">
      <c r="A268" s="419" t="s">
        <v>390</v>
      </c>
      <c r="B268" s="236"/>
      <c r="G268" s="500"/>
      <c r="H268" s="500"/>
      <c r="J268" s="1353"/>
      <c r="K268" s="1353"/>
      <c r="L268" s="1353"/>
      <c r="M268" s="1353"/>
      <c r="N268" s="1353"/>
      <c r="O268" s="1353"/>
      <c r="P268" s="1353"/>
      <c r="Q268" s="1353"/>
      <c r="R268" s="1353"/>
      <c r="S268" s="1353"/>
      <c r="T268" s="1354"/>
      <c r="U268" s="510"/>
      <c r="V268" s="431"/>
      <c r="W268" s="431"/>
      <c r="X268" s="431"/>
      <c r="Y268" s="431"/>
      <c r="Z268" s="431"/>
      <c r="AA268" s="431"/>
      <c r="AB268" s="431"/>
      <c r="AC268" s="431"/>
      <c r="AD268" s="431"/>
      <c r="AE268" s="431"/>
      <c r="AF268" s="431"/>
      <c r="AG268" s="431"/>
      <c r="AH268" s="431"/>
      <c r="AI268" s="431"/>
      <c r="AJ268" s="431"/>
      <c r="AK268" s="431"/>
      <c r="AL268" s="431"/>
      <c r="AM268" s="431"/>
      <c r="AN268" s="431"/>
      <c r="AO268" s="1144"/>
      <c r="AP268" s="1161"/>
    </row>
    <row r="269" spans="1:42" x14ac:dyDescent="0.2">
      <c r="A269" s="480"/>
      <c r="B269" s="481"/>
      <c r="C269" s="495"/>
      <c r="D269" s="483"/>
      <c r="E269" s="483"/>
      <c r="F269" s="484"/>
      <c r="G269" s="470">
        <f t="shared" ref="G269:G293" si="126">IFERROR(F269*C269,"")</f>
        <v>0</v>
      </c>
      <c r="H269" s="471"/>
      <c r="I269" s="471"/>
      <c r="J269" s="471"/>
      <c r="K269" s="471"/>
      <c r="L269" s="471"/>
      <c r="M269" s="471"/>
      <c r="N269" s="471"/>
      <c r="O269" s="471"/>
      <c r="P269" s="471"/>
      <c r="Q269" s="471"/>
      <c r="R269" s="471"/>
      <c r="S269" s="496">
        <f>IFERROR(IF(A269&lt;&gt;"GfB",(SUM(G269:J269,L269,P269)*12+(N269+O269))*(100+$J$12+$J$13)%+((K269+M269+Q269+R269*('B4_Allgemeine Angaben'!$L$53=1))*12),(SUM(G269:J269,L269,P269)*12+(N269+O269))*(100+$J$15+$J$13)%+((K269+M269+Q269+R269*('B4_Allgemeine Angaben'!$L$53=1))*12)),0)</f>
        <v>0</v>
      </c>
      <c r="T269" s="497">
        <f>IF(ISERROR(S269/C269),0,(S269/C269))</f>
        <v>0</v>
      </c>
      <c r="U269" s="475"/>
      <c r="V269" s="553">
        <f t="shared" ref="V269:V293" si="127">(IF(AND($B269="PFK/BFK",$C269&gt;0,$F269&gt;0),($G269+$H269),0))</f>
        <v>0</v>
      </c>
      <c r="W269" s="476">
        <f t="shared" ref="W269:W293" si="128">(IF(AND($B269="PFK/BFK",$C269&gt;0,$F269&gt;0),$I269,0))</f>
        <v>0</v>
      </c>
      <c r="X269" s="476">
        <f t="shared" ref="X269:X293" si="129">(IF(AND($B269="PFK/BFK",$C269&gt;0,$F269&gt;0),($J269+$K269),0))</f>
        <v>0</v>
      </c>
      <c r="Y269" s="476">
        <f t="shared" ref="Y269:Y293" si="130">(IF(AND($B269="PFK/BFK",$C269&gt;0,$F269&gt;0),(($N269+$O269)/12),0))</f>
        <v>0</v>
      </c>
      <c r="Z269" s="554">
        <f t="shared" ref="Z269:Z293" si="131">(IF(AND($B269="PK/BK",$C269&gt;0,$F269&gt;0),($G269+$H269),0))</f>
        <v>0</v>
      </c>
      <c r="AA269" s="477">
        <f t="shared" ref="AA269:AA293" si="132">(IF(AND($B269="PK/BK",$C269&gt;0,$F269&gt;0),$I269,0))</f>
        <v>0</v>
      </c>
      <c r="AB269" s="477">
        <f t="shared" ref="AB269:AB293" si="133">(IF(AND($B269="PK/BK",$C269&gt;0,$F269&gt;0),($J269+$K269),0))</f>
        <v>0</v>
      </c>
      <c r="AC269" s="477">
        <f t="shared" ref="AC269:AC293" si="134">(IF(AND($B269="PK/BK",$C269&gt;0,$F269&gt;0),(($N269+$O269)/12),0))</f>
        <v>0</v>
      </c>
      <c r="AD269" s="555">
        <f t="shared" ref="AD269:AD293" si="135">(IF(AND($B269="PK/BK o.",$C269&gt;0,$F269&gt;0),($G269+$H269),0))</f>
        <v>0</v>
      </c>
      <c r="AE269" s="478">
        <f t="shared" ref="AE269:AE293" si="136">(IF(AND($B269="PK/BK o.",$C269&gt;0,$F269&gt;0),$I269,0))</f>
        <v>0</v>
      </c>
      <c r="AF269" s="478">
        <f t="shared" ref="AF269:AF293" si="137">(IF(AND($B269="PK/BK o.",$C269&gt;0,$F269&gt;0),($J269+$K269),0))</f>
        <v>0</v>
      </c>
      <c r="AG269" s="478">
        <f t="shared" ref="AG269:AG293" si="138">(IF(AND($B269="PK/BK o.",$C269&gt;0,$F269&gt;0),(($N269+$O269)/12),0))</f>
        <v>0</v>
      </c>
      <c r="AH269" s="479">
        <f t="shared" ref="AH269:AH293" si="139">IF(AND($B269="PFK/BFK",$C269&gt;0,$F269&gt;0),$C269,0)</f>
        <v>0</v>
      </c>
      <c r="AI269" s="479">
        <f t="shared" ref="AI269:AI293" si="140">IF(AND($B269="PK/BK",$C269&gt;0,$F269&gt;0),$C269,0)</f>
        <v>0</v>
      </c>
      <c r="AJ269" s="479">
        <f t="shared" ref="AJ269:AJ293" si="141">IF(AND($B269="PK/BK o.",$C269&gt;0,$F269&gt;0),$C269,0)</f>
        <v>0</v>
      </c>
      <c r="AK269" s="413">
        <f t="shared" ref="AK269:AK293" si="142">IF(AND($B269="PFK/BFK",$C269&gt;0,$F269&gt;0),$S269,0)</f>
        <v>0</v>
      </c>
      <c r="AL269" s="413">
        <f t="shared" ref="AL269:AL293" si="143">IF(AND($B269="PK/BK",$C269&gt;0,$F269&gt;0),$S269,0)</f>
        <v>0</v>
      </c>
      <c r="AM269" s="413">
        <f t="shared" ref="AM269:AM293" si="144">IF(AND($B269="PK/BK o.",$C269&gt;0,$F269&gt;0),$S269,0)</f>
        <v>0</v>
      </c>
      <c r="AN269" s="1124">
        <f t="shared" ref="AN269:AN293" si="145">IF(AND($B269="PFK/BFK",$C269&gt;0,$F269&gt;0),$R269,0)</f>
        <v>0</v>
      </c>
      <c r="AO269" s="1138">
        <f t="shared" ref="AO269:AO293" si="146">IF(AND($B269="PK/BK",$C269&gt;0,$F269&gt;0),$R269,0)</f>
        <v>0</v>
      </c>
      <c r="AP269" s="1155">
        <f t="shared" ref="AP269:AP293" si="147">IF(AND($B269="PK/BK o.",$C269&gt;0,$F269&gt;0),$R269,0)</f>
        <v>0</v>
      </c>
    </row>
    <row r="270" spans="1:42" x14ac:dyDescent="0.2">
      <c r="A270" s="480"/>
      <c r="B270" s="481"/>
      <c r="C270" s="495"/>
      <c r="D270" s="483"/>
      <c r="E270" s="483"/>
      <c r="F270" s="484"/>
      <c r="G270" s="470">
        <f t="shared" si="126"/>
        <v>0</v>
      </c>
      <c r="H270" s="471"/>
      <c r="I270" s="471"/>
      <c r="J270" s="471"/>
      <c r="K270" s="471"/>
      <c r="L270" s="471"/>
      <c r="M270" s="471"/>
      <c r="N270" s="471"/>
      <c r="O270" s="471"/>
      <c r="P270" s="471"/>
      <c r="Q270" s="471"/>
      <c r="R270" s="471"/>
      <c r="S270" s="496">
        <f>IFERROR(IF(A270&lt;&gt;"GfB",(SUM(G270:J270,L270,P270)*12+(N270+O270))*(100+$J$12+$J$13)%+((K270+M270+Q270+R270*('B4_Allgemeine Angaben'!$L$53=1))*12),(SUM(G270:J270,L270,P270)*12+(N270+O270))*(100+$J$15+$J$13)%+((K270+M270+Q270+R270*('B4_Allgemeine Angaben'!$L$53=1))*12)),0)</f>
        <v>0</v>
      </c>
      <c r="T270" s="497">
        <f t="shared" ref="T270:T288" si="148">IF(ISERROR(S270/C270),0,(S270/C270))</f>
        <v>0</v>
      </c>
      <c r="U270" s="475"/>
      <c r="V270" s="553">
        <f t="shared" si="127"/>
        <v>0</v>
      </c>
      <c r="W270" s="476">
        <f t="shared" si="128"/>
        <v>0</v>
      </c>
      <c r="X270" s="476">
        <f t="shared" si="129"/>
        <v>0</v>
      </c>
      <c r="Y270" s="476">
        <f t="shared" si="130"/>
        <v>0</v>
      </c>
      <c r="Z270" s="554">
        <f t="shared" si="131"/>
        <v>0</v>
      </c>
      <c r="AA270" s="477">
        <f t="shared" si="132"/>
        <v>0</v>
      </c>
      <c r="AB270" s="477">
        <f t="shared" si="133"/>
        <v>0</v>
      </c>
      <c r="AC270" s="477">
        <f t="shared" si="134"/>
        <v>0</v>
      </c>
      <c r="AD270" s="555">
        <f t="shared" si="135"/>
        <v>0</v>
      </c>
      <c r="AE270" s="478">
        <f t="shared" si="136"/>
        <v>0</v>
      </c>
      <c r="AF270" s="478">
        <f t="shared" si="137"/>
        <v>0</v>
      </c>
      <c r="AG270" s="478">
        <f t="shared" si="138"/>
        <v>0</v>
      </c>
      <c r="AH270" s="479">
        <f t="shared" si="139"/>
        <v>0</v>
      </c>
      <c r="AI270" s="479">
        <f t="shared" si="140"/>
        <v>0</v>
      </c>
      <c r="AJ270" s="479">
        <f t="shared" si="141"/>
        <v>0</v>
      </c>
      <c r="AK270" s="413">
        <f t="shared" si="142"/>
        <v>0</v>
      </c>
      <c r="AL270" s="413">
        <f t="shared" si="143"/>
        <v>0</v>
      </c>
      <c r="AM270" s="413">
        <f t="shared" si="144"/>
        <v>0</v>
      </c>
      <c r="AN270" s="1124">
        <f t="shared" si="145"/>
        <v>0</v>
      </c>
      <c r="AO270" s="1138">
        <f t="shared" si="146"/>
        <v>0</v>
      </c>
      <c r="AP270" s="1155">
        <f t="shared" si="147"/>
        <v>0</v>
      </c>
    </row>
    <row r="271" spans="1:42" x14ac:dyDescent="0.2">
      <c r="A271" s="480"/>
      <c r="B271" s="481"/>
      <c r="C271" s="495"/>
      <c r="D271" s="483"/>
      <c r="E271" s="483"/>
      <c r="F271" s="484"/>
      <c r="G271" s="470">
        <f t="shared" si="126"/>
        <v>0</v>
      </c>
      <c r="H271" s="471"/>
      <c r="I271" s="471"/>
      <c r="J271" s="471"/>
      <c r="K271" s="471"/>
      <c r="L271" s="471"/>
      <c r="M271" s="471"/>
      <c r="N271" s="471"/>
      <c r="O271" s="471"/>
      <c r="P271" s="471"/>
      <c r="Q271" s="471"/>
      <c r="R271" s="471"/>
      <c r="S271" s="496">
        <f>IFERROR(IF(A271&lt;&gt;"GfB",(SUM(G271:J271,L271,P271)*12+(N271+O271))*(100+$J$12+$J$13)%+((K271+M271+Q271+R271*('B4_Allgemeine Angaben'!$L$53=1))*12),(SUM(G271:J271,L271,P271)*12+(N271+O271))*(100+$J$15+$J$13)%+((K271+M271+Q271+R271*('B4_Allgemeine Angaben'!$L$53=1))*12)),0)</f>
        <v>0</v>
      </c>
      <c r="T271" s="497">
        <f t="shared" si="148"/>
        <v>0</v>
      </c>
      <c r="U271" s="475"/>
      <c r="V271" s="553">
        <f t="shared" si="127"/>
        <v>0</v>
      </c>
      <c r="W271" s="476">
        <f t="shared" si="128"/>
        <v>0</v>
      </c>
      <c r="X271" s="476">
        <f t="shared" si="129"/>
        <v>0</v>
      </c>
      <c r="Y271" s="476">
        <f t="shared" si="130"/>
        <v>0</v>
      </c>
      <c r="Z271" s="554">
        <f t="shared" si="131"/>
        <v>0</v>
      </c>
      <c r="AA271" s="477">
        <f t="shared" si="132"/>
        <v>0</v>
      </c>
      <c r="AB271" s="477">
        <f t="shared" si="133"/>
        <v>0</v>
      </c>
      <c r="AC271" s="477">
        <f t="shared" si="134"/>
        <v>0</v>
      </c>
      <c r="AD271" s="555">
        <f t="shared" si="135"/>
        <v>0</v>
      </c>
      <c r="AE271" s="478">
        <f t="shared" si="136"/>
        <v>0</v>
      </c>
      <c r="AF271" s="478">
        <f t="shared" si="137"/>
        <v>0</v>
      </c>
      <c r="AG271" s="478">
        <f t="shared" si="138"/>
        <v>0</v>
      </c>
      <c r="AH271" s="479">
        <f t="shared" si="139"/>
        <v>0</v>
      </c>
      <c r="AI271" s="479">
        <f t="shared" si="140"/>
        <v>0</v>
      </c>
      <c r="AJ271" s="479">
        <f t="shared" si="141"/>
        <v>0</v>
      </c>
      <c r="AK271" s="413">
        <f t="shared" si="142"/>
        <v>0</v>
      </c>
      <c r="AL271" s="413">
        <f t="shared" si="143"/>
        <v>0</v>
      </c>
      <c r="AM271" s="413">
        <f t="shared" si="144"/>
        <v>0</v>
      </c>
      <c r="AN271" s="1124">
        <f t="shared" si="145"/>
        <v>0</v>
      </c>
      <c r="AO271" s="1138">
        <f t="shared" si="146"/>
        <v>0</v>
      </c>
      <c r="AP271" s="1155">
        <f t="shared" si="147"/>
        <v>0</v>
      </c>
    </row>
    <row r="272" spans="1:42" x14ac:dyDescent="0.2">
      <c r="A272" s="480"/>
      <c r="B272" s="481"/>
      <c r="C272" s="495"/>
      <c r="D272" s="483"/>
      <c r="E272" s="483"/>
      <c r="F272" s="484"/>
      <c r="G272" s="470">
        <f t="shared" si="126"/>
        <v>0</v>
      </c>
      <c r="H272" s="471"/>
      <c r="I272" s="471"/>
      <c r="J272" s="471"/>
      <c r="K272" s="471"/>
      <c r="L272" s="471"/>
      <c r="M272" s="471"/>
      <c r="N272" s="471"/>
      <c r="O272" s="471"/>
      <c r="P272" s="471"/>
      <c r="Q272" s="471"/>
      <c r="R272" s="471"/>
      <c r="S272" s="496">
        <f>IFERROR(IF(A272&lt;&gt;"GfB",(SUM(G272:J272,L272,P272)*12+(N272+O272))*(100+$J$12+$J$13)%+((K272+M272+Q272+R272*('B4_Allgemeine Angaben'!$L$53=1))*12),(SUM(G272:J272,L272,P272)*12+(N272+O272))*(100+$J$15+$J$13)%+((K272+M272+Q272+R272*('B4_Allgemeine Angaben'!$L$53=1))*12)),0)</f>
        <v>0</v>
      </c>
      <c r="T272" s="497">
        <f t="shared" si="148"/>
        <v>0</v>
      </c>
      <c r="U272" s="475"/>
      <c r="V272" s="553">
        <f t="shared" si="127"/>
        <v>0</v>
      </c>
      <c r="W272" s="476">
        <f t="shared" si="128"/>
        <v>0</v>
      </c>
      <c r="X272" s="476">
        <f t="shared" si="129"/>
        <v>0</v>
      </c>
      <c r="Y272" s="476">
        <f t="shared" si="130"/>
        <v>0</v>
      </c>
      <c r="Z272" s="554">
        <f t="shared" si="131"/>
        <v>0</v>
      </c>
      <c r="AA272" s="477">
        <f t="shared" si="132"/>
        <v>0</v>
      </c>
      <c r="AB272" s="477">
        <f t="shared" si="133"/>
        <v>0</v>
      </c>
      <c r="AC272" s="477">
        <f t="shared" si="134"/>
        <v>0</v>
      </c>
      <c r="AD272" s="555">
        <f t="shared" si="135"/>
        <v>0</v>
      </c>
      <c r="AE272" s="478">
        <f t="shared" si="136"/>
        <v>0</v>
      </c>
      <c r="AF272" s="478">
        <f t="shared" si="137"/>
        <v>0</v>
      </c>
      <c r="AG272" s="478">
        <f t="shared" si="138"/>
        <v>0</v>
      </c>
      <c r="AH272" s="479">
        <f t="shared" si="139"/>
        <v>0</v>
      </c>
      <c r="AI272" s="479">
        <f t="shared" si="140"/>
        <v>0</v>
      </c>
      <c r="AJ272" s="479">
        <f t="shared" si="141"/>
        <v>0</v>
      </c>
      <c r="AK272" s="413">
        <f t="shared" si="142"/>
        <v>0</v>
      </c>
      <c r="AL272" s="413">
        <f t="shared" si="143"/>
        <v>0</v>
      </c>
      <c r="AM272" s="413">
        <f t="shared" si="144"/>
        <v>0</v>
      </c>
      <c r="AN272" s="1124">
        <f t="shared" si="145"/>
        <v>0</v>
      </c>
      <c r="AO272" s="1138">
        <f t="shared" si="146"/>
        <v>0</v>
      </c>
      <c r="AP272" s="1155">
        <f t="shared" si="147"/>
        <v>0</v>
      </c>
    </row>
    <row r="273" spans="1:42" x14ac:dyDescent="0.2">
      <c r="A273" s="480"/>
      <c r="B273" s="481"/>
      <c r="C273" s="495"/>
      <c r="D273" s="483"/>
      <c r="E273" s="483"/>
      <c r="F273" s="484"/>
      <c r="G273" s="470">
        <f t="shared" si="126"/>
        <v>0</v>
      </c>
      <c r="H273" s="471"/>
      <c r="I273" s="471"/>
      <c r="J273" s="471"/>
      <c r="K273" s="471"/>
      <c r="L273" s="471"/>
      <c r="M273" s="471"/>
      <c r="N273" s="471"/>
      <c r="O273" s="471"/>
      <c r="P273" s="471"/>
      <c r="Q273" s="471"/>
      <c r="R273" s="471"/>
      <c r="S273" s="496">
        <f>IFERROR(IF(A273&lt;&gt;"GfB",(SUM(G273:J273,L273,P273)*12+(N273+O273))*(100+$J$12+$J$13)%+((K273+M273+Q273+R273*('B4_Allgemeine Angaben'!$L$53=1))*12),(SUM(G273:J273,L273,P273)*12+(N273+O273))*(100+$J$15+$J$13)%+((K273+M273+Q273+R273*('B4_Allgemeine Angaben'!$L$53=1))*12)),0)</f>
        <v>0</v>
      </c>
      <c r="T273" s="497">
        <f t="shared" si="148"/>
        <v>0</v>
      </c>
      <c r="U273" s="475"/>
      <c r="V273" s="553">
        <f t="shared" si="127"/>
        <v>0</v>
      </c>
      <c r="W273" s="476">
        <f t="shared" si="128"/>
        <v>0</v>
      </c>
      <c r="X273" s="476">
        <f t="shared" si="129"/>
        <v>0</v>
      </c>
      <c r="Y273" s="476">
        <f t="shared" si="130"/>
        <v>0</v>
      </c>
      <c r="Z273" s="554">
        <f t="shared" si="131"/>
        <v>0</v>
      </c>
      <c r="AA273" s="477">
        <f t="shared" si="132"/>
        <v>0</v>
      </c>
      <c r="AB273" s="477">
        <f t="shared" si="133"/>
        <v>0</v>
      </c>
      <c r="AC273" s="477">
        <f t="shared" si="134"/>
        <v>0</v>
      </c>
      <c r="AD273" s="555">
        <f t="shared" si="135"/>
        <v>0</v>
      </c>
      <c r="AE273" s="478">
        <f t="shared" si="136"/>
        <v>0</v>
      </c>
      <c r="AF273" s="478">
        <f t="shared" si="137"/>
        <v>0</v>
      </c>
      <c r="AG273" s="478">
        <f t="shared" si="138"/>
        <v>0</v>
      </c>
      <c r="AH273" s="479">
        <f t="shared" si="139"/>
        <v>0</v>
      </c>
      <c r="AI273" s="479">
        <f t="shared" si="140"/>
        <v>0</v>
      </c>
      <c r="AJ273" s="479">
        <f t="shared" si="141"/>
        <v>0</v>
      </c>
      <c r="AK273" s="413">
        <f t="shared" si="142"/>
        <v>0</v>
      </c>
      <c r="AL273" s="413">
        <f t="shared" si="143"/>
        <v>0</v>
      </c>
      <c r="AM273" s="413">
        <f t="shared" si="144"/>
        <v>0</v>
      </c>
      <c r="AN273" s="1124">
        <f t="shared" si="145"/>
        <v>0</v>
      </c>
      <c r="AO273" s="1138">
        <f t="shared" si="146"/>
        <v>0</v>
      </c>
      <c r="AP273" s="1155">
        <f t="shared" si="147"/>
        <v>0</v>
      </c>
    </row>
    <row r="274" spans="1:42" x14ac:dyDescent="0.2">
      <c r="A274" s="480"/>
      <c r="B274" s="481"/>
      <c r="C274" s="495"/>
      <c r="D274" s="483"/>
      <c r="E274" s="483"/>
      <c r="F274" s="484"/>
      <c r="G274" s="470">
        <f t="shared" si="126"/>
        <v>0</v>
      </c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96">
        <f>IFERROR(IF(A274&lt;&gt;"GfB",(SUM(G274:J274,L274,P274)*12+(N274+O274))*(100+$J$12+$J$13)%+((K274+M274+Q274+R274*('B4_Allgemeine Angaben'!$L$53=1))*12),(SUM(G274:J274,L274,P274)*12+(N274+O274))*(100+$J$15+$J$13)%+((K274+M274+Q274+R274*('B4_Allgemeine Angaben'!$L$53=1))*12)),0)</f>
        <v>0</v>
      </c>
      <c r="T274" s="497">
        <f t="shared" si="148"/>
        <v>0</v>
      </c>
      <c r="U274" s="475"/>
      <c r="V274" s="553">
        <f t="shared" si="127"/>
        <v>0</v>
      </c>
      <c r="W274" s="476">
        <f t="shared" si="128"/>
        <v>0</v>
      </c>
      <c r="X274" s="476">
        <f t="shared" si="129"/>
        <v>0</v>
      </c>
      <c r="Y274" s="476">
        <f t="shared" si="130"/>
        <v>0</v>
      </c>
      <c r="Z274" s="554">
        <f t="shared" si="131"/>
        <v>0</v>
      </c>
      <c r="AA274" s="477">
        <f t="shared" si="132"/>
        <v>0</v>
      </c>
      <c r="AB274" s="477">
        <f t="shared" si="133"/>
        <v>0</v>
      </c>
      <c r="AC274" s="477">
        <f t="shared" si="134"/>
        <v>0</v>
      </c>
      <c r="AD274" s="555">
        <f t="shared" si="135"/>
        <v>0</v>
      </c>
      <c r="AE274" s="478">
        <f t="shared" si="136"/>
        <v>0</v>
      </c>
      <c r="AF274" s="478">
        <f t="shared" si="137"/>
        <v>0</v>
      </c>
      <c r="AG274" s="478">
        <f t="shared" si="138"/>
        <v>0</v>
      </c>
      <c r="AH274" s="479">
        <f t="shared" si="139"/>
        <v>0</v>
      </c>
      <c r="AI274" s="479">
        <f t="shared" si="140"/>
        <v>0</v>
      </c>
      <c r="AJ274" s="479">
        <f t="shared" si="141"/>
        <v>0</v>
      </c>
      <c r="AK274" s="413">
        <f t="shared" si="142"/>
        <v>0</v>
      </c>
      <c r="AL274" s="413">
        <f t="shared" si="143"/>
        <v>0</v>
      </c>
      <c r="AM274" s="413">
        <f t="shared" si="144"/>
        <v>0</v>
      </c>
      <c r="AN274" s="1124">
        <f t="shared" si="145"/>
        <v>0</v>
      </c>
      <c r="AO274" s="1138">
        <f t="shared" si="146"/>
        <v>0</v>
      </c>
      <c r="AP274" s="1155">
        <f t="shared" si="147"/>
        <v>0</v>
      </c>
    </row>
    <row r="275" spans="1:42" x14ac:dyDescent="0.2">
      <c r="A275" s="480"/>
      <c r="B275" s="481"/>
      <c r="C275" s="495"/>
      <c r="D275" s="483"/>
      <c r="E275" s="483"/>
      <c r="F275" s="484"/>
      <c r="G275" s="470">
        <f t="shared" si="126"/>
        <v>0</v>
      </c>
      <c r="H275" s="471"/>
      <c r="I275" s="471"/>
      <c r="J275" s="471"/>
      <c r="K275" s="471"/>
      <c r="L275" s="471"/>
      <c r="M275" s="471"/>
      <c r="N275" s="471"/>
      <c r="O275" s="471"/>
      <c r="P275" s="471"/>
      <c r="Q275" s="471"/>
      <c r="R275" s="471"/>
      <c r="S275" s="496">
        <f>IFERROR(IF(A275&lt;&gt;"GfB",(SUM(G275:J275,L275,P275)*12+(N275+O275))*(100+$J$12+$J$13)%+((K275+M275+Q275+R275*('B4_Allgemeine Angaben'!$L$53=1))*12),(SUM(G275:J275,L275,P275)*12+(N275+O275))*(100+$J$15+$J$13)%+((K275+M275+Q275+R275*('B4_Allgemeine Angaben'!$L$53=1))*12)),0)</f>
        <v>0</v>
      </c>
      <c r="T275" s="497">
        <f t="shared" si="148"/>
        <v>0</v>
      </c>
      <c r="U275" s="475"/>
      <c r="V275" s="553">
        <f t="shared" si="127"/>
        <v>0</v>
      </c>
      <c r="W275" s="476">
        <f t="shared" si="128"/>
        <v>0</v>
      </c>
      <c r="X275" s="476">
        <f t="shared" si="129"/>
        <v>0</v>
      </c>
      <c r="Y275" s="476">
        <f t="shared" si="130"/>
        <v>0</v>
      </c>
      <c r="Z275" s="554">
        <f t="shared" si="131"/>
        <v>0</v>
      </c>
      <c r="AA275" s="477">
        <f t="shared" si="132"/>
        <v>0</v>
      </c>
      <c r="AB275" s="477">
        <f t="shared" si="133"/>
        <v>0</v>
      </c>
      <c r="AC275" s="477">
        <f t="shared" si="134"/>
        <v>0</v>
      </c>
      <c r="AD275" s="555">
        <f t="shared" si="135"/>
        <v>0</v>
      </c>
      <c r="AE275" s="478">
        <f t="shared" si="136"/>
        <v>0</v>
      </c>
      <c r="AF275" s="478">
        <f t="shared" si="137"/>
        <v>0</v>
      </c>
      <c r="AG275" s="478">
        <f t="shared" si="138"/>
        <v>0</v>
      </c>
      <c r="AH275" s="479">
        <f t="shared" si="139"/>
        <v>0</v>
      </c>
      <c r="AI275" s="479">
        <f t="shared" si="140"/>
        <v>0</v>
      </c>
      <c r="AJ275" s="479">
        <f t="shared" si="141"/>
        <v>0</v>
      </c>
      <c r="AK275" s="413">
        <f t="shared" si="142"/>
        <v>0</v>
      </c>
      <c r="AL275" s="413">
        <f t="shared" si="143"/>
        <v>0</v>
      </c>
      <c r="AM275" s="413">
        <f t="shared" si="144"/>
        <v>0</v>
      </c>
      <c r="AN275" s="1124">
        <f t="shared" si="145"/>
        <v>0</v>
      </c>
      <c r="AO275" s="1138">
        <f t="shared" si="146"/>
        <v>0</v>
      </c>
      <c r="AP275" s="1155">
        <f t="shared" si="147"/>
        <v>0</v>
      </c>
    </row>
    <row r="276" spans="1:42" x14ac:dyDescent="0.2">
      <c r="A276" s="480"/>
      <c r="B276" s="481"/>
      <c r="C276" s="495"/>
      <c r="D276" s="483"/>
      <c r="E276" s="483"/>
      <c r="F276" s="484"/>
      <c r="G276" s="470">
        <f t="shared" si="126"/>
        <v>0</v>
      </c>
      <c r="H276" s="471"/>
      <c r="I276" s="471"/>
      <c r="J276" s="471"/>
      <c r="K276" s="471"/>
      <c r="L276" s="471"/>
      <c r="M276" s="471"/>
      <c r="N276" s="471"/>
      <c r="O276" s="471"/>
      <c r="P276" s="471"/>
      <c r="Q276" s="471"/>
      <c r="R276" s="471"/>
      <c r="S276" s="496">
        <f>IFERROR(IF(A276&lt;&gt;"GfB",(SUM(G276:J276,L276,P276)*12+(N276+O276))*(100+$J$12+$J$13)%+((K276+M276+Q276+R276*('B4_Allgemeine Angaben'!$L$53=1))*12),(SUM(G276:J276,L276,P276)*12+(N276+O276))*(100+$J$15+$J$13)%+((K276+M276+Q276+R276*('B4_Allgemeine Angaben'!$L$53=1))*12)),0)</f>
        <v>0</v>
      </c>
      <c r="T276" s="497">
        <f t="shared" si="148"/>
        <v>0</v>
      </c>
      <c r="U276" s="475"/>
      <c r="V276" s="553">
        <f t="shared" si="127"/>
        <v>0</v>
      </c>
      <c r="W276" s="476">
        <f t="shared" si="128"/>
        <v>0</v>
      </c>
      <c r="X276" s="476">
        <f t="shared" si="129"/>
        <v>0</v>
      </c>
      <c r="Y276" s="476">
        <f t="shared" si="130"/>
        <v>0</v>
      </c>
      <c r="Z276" s="554">
        <f t="shared" si="131"/>
        <v>0</v>
      </c>
      <c r="AA276" s="477">
        <f t="shared" si="132"/>
        <v>0</v>
      </c>
      <c r="AB276" s="477">
        <f t="shared" si="133"/>
        <v>0</v>
      </c>
      <c r="AC276" s="477">
        <f t="shared" si="134"/>
        <v>0</v>
      </c>
      <c r="AD276" s="555">
        <f t="shared" si="135"/>
        <v>0</v>
      </c>
      <c r="AE276" s="478">
        <f t="shared" si="136"/>
        <v>0</v>
      </c>
      <c r="AF276" s="478">
        <f t="shared" si="137"/>
        <v>0</v>
      </c>
      <c r="AG276" s="478">
        <f t="shared" si="138"/>
        <v>0</v>
      </c>
      <c r="AH276" s="479">
        <f t="shared" si="139"/>
        <v>0</v>
      </c>
      <c r="AI276" s="479">
        <f t="shared" si="140"/>
        <v>0</v>
      </c>
      <c r="AJ276" s="479">
        <f t="shared" si="141"/>
        <v>0</v>
      </c>
      <c r="AK276" s="413">
        <f t="shared" si="142"/>
        <v>0</v>
      </c>
      <c r="AL276" s="413">
        <f t="shared" si="143"/>
        <v>0</v>
      </c>
      <c r="AM276" s="413">
        <f t="shared" si="144"/>
        <v>0</v>
      </c>
      <c r="AN276" s="1124">
        <f t="shared" si="145"/>
        <v>0</v>
      </c>
      <c r="AO276" s="1138">
        <f t="shared" si="146"/>
        <v>0</v>
      </c>
      <c r="AP276" s="1155">
        <f t="shared" si="147"/>
        <v>0</v>
      </c>
    </row>
    <row r="277" spans="1:42" x14ac:dyDescent="0.2">
      <c r="A277" s="480"/>
      <c r="B277" s="481"/>
      <c r="C277" s="495"/>
      <c r="D277" s="483"/>
      <c r="E277" s="483"/>
      <c r="F277" s="484"/>
      <c r="G277" s="470">
        <f t="shared" si="126"/>
        <v>0</v>
      </c>
      <c r="H277" s="471"/>
      <c r="I277" s="471"/>
      <c r="J277" s="471"/>
      <c r="K277" s="471"/>
      <c r="L277" s="471"/>
      <c r="M277" s="471"/>
      <c r="N277" s="471"/>
      <c r="O277" s="471"/>
      <c r="P277" s="471"/>
      <c r="Q277" s="471"/>
      <c r="R277" s="471"/>
      <c r="S277" s="496">
        <f>IFERROR(IF(A277&lt;&gt;"GfB",(SUM(G277:J277,L277,P277)*12+(N277+O277))*(100+$J$12+$J$13)%+((K277+M277+Q277+R277*('B4_Allgemeine Angaben'!$L$53=1))*12),(SUM(G277:J277,L277,P277)*12+(N277+O277))*(100+$J$15+$J$13)%+((K277+M277+Q277+R277*('B4_Allgemeine Angaben'!$L$53=1))*12)),0)</f>
        <v>0</v>
      </c>
      <c r="T277" s="497">
        <f t="shared" si="148"/>
        <v>0</v>
      </c>
      <c r="U277" s="475"/>
      <c r="V277" s="553">
        <f t="shared" si="127"/>
        <v>0</v>
      </c>
      <c r="W277" s="476">
        <f t="shared" si="128"/>
        <v>0</v>
      </c>
      <c r="X277" s="476">
        <f t="shared" si="129"/>
        <v>0</v>
      </c>
      <c r="Y277" s="476">
        <f t="shared" si="130"/>
        <v>0</v>
      </c>
      <c r="Z277" s="554">
        <f t="shared" si="131"/>
        <v>0</v>
      </c>
      <c r="AA277" s="477">
        <f t="shared" si="132"/>
        <v>0</v>
      </c>
      <c r="AB277" s="477">
        <f t="shared" si="133"/>
        <v>0</v>
      </c>
      <c r="AC277" s="477">
        <f t="shared" si="134"/>
        <v>0</v>
      </c>
      <c r="AD277" s="555">
        <f t="shared" si="135"/>
        <v>0</v>
      </c>
      <c r="AE277" s="478">
        <f t="shared" si="136"/>
        <v>0</v>
      </c>
      <c r="AF277" s="478">
        <f t="shared" si="137"/>
        <v>0</v>
      </c>
      <c r="AG277" s="478">
        <f t="shared" si="138"/>
        <v>0</v>
      </c>
      <c r="AH277" s="479">
        <f t="shared" si="139"/>
        <v>0</v>
      </c>
      <c r="AI277" s="479">
        <f t="shared" si="140"/>
        <v>0</v>
      </c>
      <c r="AJ277" s="479">
        <f t="shared" si="141"/>
        <v>0</v>
      </c>
      <c r="AK277" s="413">
        <f t="shared" si="142"/>
        <v>0</v>
      </c>
      <c r="AL277" s="413">
        <f t="shared" si="143"/>
        <v>0</v>
      </c>
      <c r="AM277" s="413">
        <f t="shared" si="144"/>
        <v>0</v>
      </c>
      <c r="AN277" s="1124">
        <f t="shared" si="145"/>
        <v>0</v>
      </c>
      <c r="AO277" s="1138">
        <f t="shared" si="146"/>
        <v>0</v>
      </c>
      <c r="AP277" s="1155">
        <f t="shared" si="147"/>
        <v>0</v>
      </c>
    </row>
    <row r="278" spans="1:42" x14ac:dyDescent="0.2">
      <c r="A278" s="480"/>
      <c r="B278" s="481"/>
      <c r="C278" s="495"/>
      <c r="D278" s="483"/>
      <c r="E278" s="483"/>
      <c r="F278" s="484"/>
      <c r="G278" s="470">
        <f t="shared" si="126"/>
        <v>0</v>
      </c>
      <c r="H278" s="471"/>
      <c r="I278" s="471"/>
      <c r="J278" s="471"/>
      <c r="K278" s="471"/>
      <c r="L278" s="471"/>
      <c r="M278" s="471"/>
      <c r="N278" s="471"/>
      <c r="O278" s="471"/>
      <c r="P278" s="471"/>
      <c r="Q278" s="471"/>
      <c r="R278" s="471"/>
      <c r="S278" s="496">
        <f>IFERROR(IF(A278&lt;&gt;"GfB",(SUM(G278:J278,L278,P278)*12+(N278+O278))*(100+$J$12+$J$13)%+((K278+M278+Q278+R278*('B4_Allgemeine Angaben'!$L$53=1))*12),(SUM(G278:J278,L278,P278)*12+(N278+O278))*(100+$J$15+$J$13)%+((K278+M278+Q278+R278*('B4_Allgemeine Angaben'!$L$53=1))*12)),0)</f>
        <v>0</v>
      </c>
      <c r="T278" s="497">
        <f t="shared" si="148"/>
        <v>0</v>
      </c>
      <c r="U278" s="475"/>
      <c r="V278" s="553">
        <f t="shared" si="127"/>
        <v>0</v>
      </c>
      <c r="W278" s="476">
        <f t="shared" si="128"/>
        <v>0</v>
      </c>
      <c r="X278" s="476">
        <f t="shared" si="129"/>
        <v>0</v>
      </c>
      <c r="Y278" s="476">
        <f t="shared" si="130"/>
        <v>0</v>
      </c>
      <c r="Z278" s="554">
        <f t="shared" si="131"/>
        <v>0</v>
      </c>
      <c r="AA278" s="477">
        <f t="shared" si="132"/>
        <v>0</v>
      </c>
      <c r="AB278" s="477">
        <f t="shared" si="133"/>
        <v>0</v>
      </c>
      <c r="AC278" s="477">
        <f t="shared" si="134"/>
        <v>0</v>
      </c>
      <c r="AD278" s="555">
        <f t="shared" si="135"/>
        <v>0</v>
      </c>
      <c r="AE278" s="478">
        <f t="shared" si="136"/>
        <v>0</v>
      </c>
      <c r="AF278" s="478">
        <f t="shared" si="137"/>
        <v>0</v>
      </c>
      <c r="AG278" s="478">
        <f t="shared" si="138"/>
        <v>0</v>
      </c>
      <c r="AH278" s="479">
        <f t="shared" si="139"/>
        <v>0</v>
      </c>
      <c r="AI278" s="479">
        <f t="shared" si="140"/>
        <v>0</v>
      </c>
      <c r="AJ278" s="479">
        <f t="shared" si="141"/>
        <v>0</v>
      </c>
      <c r="AK278" s="413">
        <f t="shared" si="142"/>
        <v>0</v>
      </c>
      <c r="AL278" s="413">
        <f t="shared" si="143"/>
        <v>0</v>
      </c>
      <c r="AM278" s="413">
        <f t="shared" si="144"/>
        <v>0</v>
      </c>
      <c r="AN278" s="1124">
        <f t="shared" si="145"/>
        <v>0</v>
      </c>
      <c r="AO278" s="1138">
        <f t="shared" si="146"/>
        <v>0</v>
      </c>
      <c r="AP278" s="1155">
        <f t="shared" si="147"/>
        <v>0</v>
      </c>
    </row>
    <row r="279" spans="1:42" x14ac:dyDescent="0.2">
      <c r="A279" s="480"/>
      <c r="B279" s="481"/>
      <c r="C279" s="495"/>
      <c r="D279" s="483"/>
      <c r="E279" s="483"/>
      <c r="F279" s="484"/>
      <c r="G279" s="470">
        <f t="shared" si="126"/>
        <v>0</v>
      </c>
      <c r="H279" s="471"/>
      <c r="I279" s="471"/>
      <c r="J279" s="471"/>
      <c r="K279" s="471"/>
      <c r="L279" s="471"/>
      <c r="M279" s="471"/>
      <c r="N279" s="471"/>
      <c r="O279" s="471"/>
      <c r="P279" s="471"/>
      <c r="Q279" s="471"/>
      <c r="R279" s="471"/>
      <c r="S279" s="496">
        <f>IFERROR(IF(A279&lt;&gt;"GfB",(SUM(G279:J279,L279,P279)*12+(N279+O279))*(100+$J$12+$J$13)%+((K279+M279+Q279+R279*('B4_Allgemeine Angaben'!$L$53=1))*12),(SUM(G279:J279,L279,P279)*12+(N279+O279))*(100+$J$15+$J$13)%+((K279+M279+Q279+R279*('B4_Allgemeine Angaben'!$L$53=1))*12)),0)</f>
        <v>0</v>
      </c>
      <c r="T279" s="497">
        <f t="shared" si="148"/>
        <v>0</v>
      </c>
      <c r="U279" s="475"/>
      <c r="V279" s="553">
        <f t="shared" si="127"/>
        <v>0</v>
      </c>
      <c r="W279" s="476">
        <f t="shared" si="128"/>
        <v>0</v>
      </c>
      <c r="X279" s="476">
        <f t="shared" si="129"/>
        <v>0</v>
      </c>
      <c r="Y279" s="476">
        <f t="shared" si="130"/>
        <v>0</v>
      </c>
      <c r="Z279" s="554">
        <f t="shared" si="131"/>
        <v>0</v>
      </c>
      <c r="AA279" s="477">
        <f t="shared" si="132"/>
        <v>0</v>
      </c>
      <c r="AB279" s="477">
        <f t="shared" si="133"/>
        <v>0</v>
      </c>
      <c r="AC279" s="477">
        <f t="shared" si="134"/>
        <v>0</v>
      </c>
      <c r="AD279" s="555">
        <f t="shared" si="135"/>
        <v>0</v>
      </c>
      <c r="AE279" s="478">
        <f t="shared" si="136"/>
        <v>0</v>
      </c>
      <c r="AF279" s="478">
        <f t="shared" si="137"/>
        <v>0</v>
      </c>
      <c r="AG279" s="478">
        <f t="shared" si="138"/>
        <v>0</v>
      </c>
      <c r="AH279" s="479">
        <f t="shared" si="139"/>
        <v>0</v>
      </c>
      <c r="AI279" s="479">
        <f t="shared" si="140"/>
        <v>0</v>
      </c>
      <c r="AJ279" s="479">
        <f t="shared" si="141"/>
        <v>0</v>
      </c>
      <c r="AK279" s="413">
        <f t="shared" si="142"/>
        <v>0</v>
      </c>
      <c r="AL279" s="413">
        <f t="shared" si="143"/>
        <v>0</v>
      </c>
      <c r="AM279" s="413">
        <f t="shared" si="144"/>
        <v>0</v>
      </c>
      <c r="AN279" s="1124">
        <f t="shared" si="145"/>
        <v>0</v>
      </c>
      <c r="AO279" s="1138">
        <f t="shared" si="146"/>
        <v>0</v>
      </c>
      <c r="AP279" s="1155">
        <f t="shared" si="147"/>
        <v>0</v>
      </c>
    </row>
    <row r="280" spans="1:42" x14ac:dyDescent="0.2">
      <c r="A280" s="480"/>
      <c r="B280" s="481"/>
      <c r="C280" s="495"/>
      <c r="D280" s="483"/>
      <c r="E280" s="483"/>
      <c r="F280" s="484"/>
      <c r="G280" s="470">
        <f t="shared" si="126"/>
        <v>0</v>
      </c>
      <c r="H280" s="471"/>
      <c r="I280" s="471"/>
      <c r="J280" s="471"/>
      <c r="K280" s="471"/>
      <c r="L280" s="471"/>
      <c r="M280" s="471"/>
      <c r="N280" s="471"/>
      <c r="O280" s="471"/>
      <c r="P280" s="471"/>
      <c r="Q280" s="471"/>
      <c r="R280" s="471"/>
      <c r="S280" s="496">
        <f>IFERROR(IF(A280&lt;&gt;"GfB",(SUM(G280:J280,L280,P280)*12+(N280+O280))*(100+$J$12+$J$13)%+((K280+M280+Q280+R280*('B4_Allgemeine Angaben'!$L$53=1))*12),(SUM(G280:J280,L280,P280)*12+(N280+O280))*(100+$J$15+$J$13)%+((K280+M280+Q280+R280*('B4_Allgemeine Angaben'!$L$53=1))*12)),0)</f>
        <v>0</v>
      </c>
      <c r="T280" s="497">
        <f t="shared" si="148"/>
        <v>0</v>
      </c>
      <c r="U280" s="475"/>
      <c r="V280" s="553">
        <f t="shared" si="127"/>
        <v>0</v>
      </c>
      <c r="W280" s="476">
        <f t="shared" si="128"/>
        <v>0</v>
      </c>
      <c r="X280" s="476">
        <f t="shared" si="129"/>
        <v>0</v>
      </c>
      <c r="Y280" s="476">
        <f t="shared" si="130"/>
        <v>0</v>
      </c>
      <c r="Z280" s="554">
        <f t="shared" si="131"/>
        <v>0</v>
      </c>
      <c r="AA280" s="477">
        <f t="shared" si="132"/>
        <v>0</v>
      </c>
      <c r="AB280" s="477">
        <f t="shared" si="133"/>
        <v>0</v>
      </c>
      <c r="AC280" s="477">
        <f t="shared" si="134"/>
        <v>0</v>
      </c>
      <c r="AD280" s="555">
        <f t="shared" si="135"/>
        <v>0</v>
      </c>
      <c r="AE280" s="478">
        <f t="shared" si="136"/>
        <v>0</v>
      </c>
      <c r="AF280" s="478">
        <f t="shared" si="137"/>
        <v>0</v>
      </c>
      <c r="AG280" s="478">
        <f t="shared" si="138"/>
        <v>0</v>
      </c>
      <c r="AH280" s="479">
        <f t="shared" si="139"/>
        <v>0</v>
      </c>
      <c r="AI280" s="479">
        <f t="shared" si="140"/>
        <v>0</v>
      </c>
      <c r="AJ280" s="479">
        <f t="shared" si="141"/>
        <v>0</v>
      </c>
      <c r="AK280" s="413">
        <f t="shared" si="142"/>
        <v>0</v>
      </c>
      <c r="AL280" s="413">
        <f t="shared" si="143"/>
        <v>0</v>
      </c>
      <c r="AM280" s="413">
        <f t="shared" si="144"/>
        <v>0</v>
      </c>
      <c r="AN280" s="1124">
        <f t="shared" si="145"/>
        <v>0</v>
      </c>
      <c r="AO280" s="1138">
        <f t="shared" si="146"/>
        <v>0</v>
      </c>
      <c r="AP280" s="1155">
        <f t="shared" si="147"/>
        <v>0</v>
      </c>
    </row>
    <row r="281" spans="1:42" x14ac:dyDescent="0.2">
      <c r="A281" s="480"/>
      <c r="B281" s="481"/>
      <c r="C281" s="495"/>
      <c r="D281" s="483"/>
      <c r="E281" s="483"/>
      <c r="F281" s="484"/>
      <c r="G281" s="470">
        <f t="shared" si="126"/>
        <v>0</v>
      </c>
      <c r="H281" s="471"/>
      <c r="I281" s="471"/>
      <c r="J281" s="471"/>
      <c r="K281" s="471"/>
      <c r="L281" s="471"/>
      <c r="M281" s="471"/>
      <c r="N281" s="471"/>
      <c r="O281" s="471"/>
      <c r="P281" s="471"/>
      <c r="Q281" s="471"/>
      <c r="R281" s="471"/>
      <c r="S281" s="496">
        <f>IFERROR(IF(A281&lt;&gt;"GfB",(SUM(G281:J281,L281,P281)*12+(N281+O281))*(100+$J$12+$J$13)%+((K281+M281+Q281+R281*('B4_Allgemeine Angaben'!$L$53=1))*12),(SUM(G281:J281,L281,P281)*12+(N281+O281))*(100+$J$15+$J$13)%+((K281+M281+Q281+R281*('B4_Allgemeine Angaben'!$L$53=1))*12)),0)</f>
        <v>0</v>
      </c>
      <c r="T281" s="497">
        <f t="shared" si="148"/>
        <v>0</v>
      </c>
      <c r="U281" s="475"/>
      <c r="V281" s="553">
        <f t="shared" si="127"/>
        <v>0</v>
      </c>
      <c r="W281" s="476">
        <f t="shared" si="128"/>
        <v>0</v>
      </c>
      <c r="X281" s="476">
        <f t="shared" si="129"/>
        <v>0</v>
      </c>
      <c r="Y281" s="476">
        <f t="shared" si="130"/>
        <v>0</v>
      </c>
      <c r="Z281" s="554">
        <f t="shared" si="131"/>
        <v>0</v>
      </c>
      <c r="AA281" s="477">
        <f t="shared" si="132"/>
        <v>0</v>
      </c>
      <c r="AB281" s="477">
        <f t="shared" si="133"/>
        <v>0</v>
      </c>
      <c r="AC281" s="477">
        <f t="shared" si="134"/>
        <v>0</v>
      </c>
      <c r="AD281" s="555">
        <f t="shared" si="135"/>
        <v>0</v>
      </c>
      <c r="AE281" s="478">
        <f t="shared" si="136"/>
        <v>0</v>
      </c>
      <c r="AF281" s="478">
        <f t="shared" si="137"/>
        <v>0</v>
      </c>
      <c r="AG281" s="478">
        <f t="shared" si="138"/>
        <v>0</v>
      </c>
      <c r="AH281" s="479">
        <f t="shared" si="139"/>
        <v>0</v>
      </c>
      <c r="AI281" s="479">
        <f t="shared" si="140"/>
        <v>0</v>
      </c>
      <c r="AJ281" s="479">
        <f t="shared" si="141"/>
        <v>0</v>
      </c>
      <c r="AK281" s="413">
        <f t="shared" si="142"/>
        <v>0</v>
      </c>
      <c r="AL281" s="413">
        <f t="shared" si="143"/>
        <v>0</v>
      </c>
      <c r="AM281" s="413">
        <f t="shared" si="144"/>
        <v>0</v>
      </c>
      <c r="AN281" s="1124">
        <f t="shared" si="145"/>
        <v>0</v>
      </c>
      <c r="AO281" s="1138">
        <f t="shared" si="146"/>
        <v>0</v>
      </c>
      <c r="AP281" s="1155">
        <f t="shared" si="147"/>
        <v>0</v>
      </c>
    </row>
    <row r="282" spans="1:42" x14ac:dyDescent="0.2">
      <c r="A282" s="480"/>
      <c r="B282" s="481"/>
      <c r="C282" s="495"/>
      <c r="D282" s="483"/>
      <c r="E282" s="483"/>
      <c r="F282" s="484"/>
      <c r="G282" s="470">
        <f t="shared" si="126"/>
        <v>0</v>
      </c>
      <c r="H282" s="471"/>
      <c r="I282" s="471"/>
      <c r="J282" s="471"/>
      <c r="K282" s="471"/>
      <c r="L282" s="471"/>
      <c r="M282" s="471"/>
      <c r="N282" s="471"/>
      <c r="O282" s="471"/>
      <c r="P282" s="471"/>
      <c r="Q282" s="471"/>
      <c r="R282" s="471"/>
      <c r="S282" s="496">
        <f>IFERROR(IF(A282&lt;&gt;"GfB",(SUM(G282:J282,L282,P282)*12+(N282+O282))*(100+$J$12+$J$13)%+((K282+M282+Q282+R282*('B4_Allgemeine Angaben'!$L$53=1))*12),(SUM(G282:J282,L282,P282)*12+(N282+O282))*(100+$J$15+$J$13)%+((K282+M282+Q282+R282*('B4_Allgemeine Angaben'!$L$53=1))*12)),0)</f>
        <v>0</v>
      </c>
      <c r="T282" s="497">
        <f t="shared" si="148"/>
        <v>0</v>
      </c>
      <c r="U282" s="475"/>
      <c r="V282" s="553">
        <f t="shared" si="127"/>
        <v>0</v>
      </c>
      <c r="W282" s="476">
        <f t="shared" si="128"/>
        <v>0</v>
      </c>
      <c r="X282" s="476">
        <f t="shared" si="129"/>
        <v>0</v>
      </c>
      <c r="Y282" s="476">
        <f t="shared" si="130"/>
        <v>0</v>
      </c>
      <c r="Z282" s="554">
        <f t="shared" si="131"/>
        <v>0</v>
      </c>
      <c r="AA282" s="477">
        <f t="shared" si="132"/>
        <v>0</v>
      </c>
      <c r="AB282" s="477">
        <f t="shared" si="133"/>
        <v>0</v>
      </c>
      <c r="AC282" s="477">
        <f t="shared" si="134"/>
        <v>0</v>
      </c>
      <c r="AD282" s="555">
        <f t="shared" si="135"/>
        <v>0</v>
      </c>
      <c r="AE282" s="478">
        <f t="shared" si="136"/>
        <v>0</v>
      </c>
      <c r="AF282" s="478">
        <f t="shared" si="137"/>
        <v>0</v>
      </c>
      <c r="AG282" s="478">
        <f t="shared" si="138"/>
        <v>0</v>
      </c>
      <c r="AH282" s="479">
        <f t="shared" si="139"/>
        <v>0</v>
      </c>
      <c r="AI282" s="479">
        <f t="shared" si="140"/>
        <v>0</v>
      </c>
      <c r="AJ282" s="479">
        <f t="shared" si="141"/>
        <v>0</v>
      </c>
      <c r="AK282" s="413">
        <f t="shared" si="142"/>
        <v>0</v>
      </c>
      <c r="AL282" s="413">
        <f t="shared" si="143"/>
        <v>0</v>
      </c>
      <c r="AM282" s="413">
        <f t="shared" si="144"/>
        <v>0</v>
      </c>
      <c r="AN282" s="1124">
        <f t="shared" si="145"/>
        <v>0</v>
      </c>
      <c r="AO282" s="1138">
        <f t="shared" si="146"/>
        <v>0</v>
      </c>
      <c r="AP282" s="1155">
        <f t="shared" si="147"/>
        <v>0</v>
      </c>
    </row>
    <row r="283" spans="1:42" x14ac:dyDescent="0.2">
      <c r="A283" s="480"/>
      <c r="B283" s="481"/>
      <c r="C283" s="495"/>
      <c r="D283" s="483"/>
      <c r="E283" s="483"/>
      <c r="F283" s="484"/>
      <c r="G283" s="470">
        <f t="shared" si="126"/>
        <v>0</v>
      </c>
      <c r="H283" s="471"/>
      <c r="I283" s="471"/>
      <c r="J283" s="471"/>
      <c r="K283" s="471"/>
      <c r="L283" s="471"/>
      <c r="M283" s="471"/>
      <c r="N283" s="471"/>
      <c r="O283" s="471"/>
      <c r="P283" s="471"/>
      <c r="Q283" s="471"/>
      <c r="R283" s="471"/>
      <c r="S283" s="496">
        <f>IFERROR(IF(A283&lt;&gt;"GfB",(SUM(G283:J283,L283,P283)*12+(N283+O283))*(100+$J$12+$J$13)%+((K283+M283+Q283+R283*('B4_Allgemeine Angaben'!$L$53=1))*12),(SUM(G283:J283,L283,P283)*12+(N283+O283))*(100+$J$15+$J$13)%+((K283+M283+Q283+R283*('B4_Allgemeine Angaben'!$L$53=1))*12)),0)</f>
        <v>0</v>
      </c>
      <c r="T283" s="497">
        <f t="shared" si="148"/>
        <v>0</v>
      </c>
      <c r="U283" s="475"/>
      <c r="V283" s="553">
        <f t="shared" si="127"/>
        <v>0</v>
      </c>
      <c r="W283" s="476">
        <f t="shared" si="128"/>
        <v>0</v>
      </c>
      <c r="X283" s="476">
        <f t="shared" si="129"/>
        <v>0</v>
      </c>
      <c r="Y283" s="476">
        <f t="shared" si="130"/>
        <v>0</v>
      </c>
      <c r="Z283" s="554">
        <f t="shared" si="131"/>
        <v>0</v>
      </c>
      <c r="AA283" s="477">
        <f t="shared" si="132"/>
        <v>0</v>
      </c>
      <c r="AB283" s="477">
        <f t="shared" si="133"/>
        <v>0</v>
      </c>
      <c r="AC283" s="477">
        <f t="shared" si="134"/>
        <v>0</v>
      </c>
      <c r="AD283" s="555">
        <f t="shared" si="135"/>
        <v>0</v>
      </c>
      <c r="AE283" s="478">
        <f t="shared" si="136"/>
        <v>0</v>
      </c>
      <c r="AF283" s="478">
        <f t="shared" si="137"/>
        <v>0</v>
      </c>
      <c r="AG283" s="478">
        <f t="shared" si="138"/>
        <v>0</v>
      </c>
      <c r="AH283" s="479">
        <f t="shared" si="139"/>
        <v>0</v>
      </c>
      <c r="AI283" s="479">
        <f t="shared" si="140"/>
        <v>0</v>
      </c>
      <c r="AJ283" s="479">
        <f t="shared" si="141"/>
        <v>0</v>
      </c>
      <c r="AK283" s="413">
        <f t="shared" si="142"/>
        <v>0</v>
      </c>
      <c r="AL283" s="413">
        <f t="shared" si="143"/>
        <v>0</v>
      </c>
      <c r="AM283" s="413">
        <f t="shared" si="144"/>
        <v>0</v>
      </c>
      <c r="AN283" s="1124">
        <f t="shared" si="145"/>
        <v>0</v>
      </c>
      <c r="AO283" s="1138">
        <f t="shared" si="146"/>
        <v>0</v>
      </c>
      <c r="AP283" s="1155">
        <f t="shared" si="147"/>
        <v>0</v>
      </c>
    </row>
    <row r="284" spans="1:42" x14ac:dyDescent="0.2">
      <c r="A284" s="480"/>
      <c r="B284" s="481"/>
      <c r="C284" s="495"/>
      <c r="D284" s="483"/>
      <c r="E284" s="483"/>
      <c r="F284" s="484"/>
      <c r="G284" s="470">
        <f t="shared" si="126"/>
        <v>0</v>
      </c>
      <c r="H284" s="471"/>
      <c r="I284" s="471"/>
      <c r="J284" s="471"/>
      <c r="K284" s="471"/>
      <c r="L284" s="471"/>
      <c r="M284" s="471"/>
      <c r="N284" s="471"/>
      <c r="O284" s="471"/>
      <c r="P284" s="471"/>
      <c r="Q284" s="471"/>
      <c r="R284" s="471"/>
      <c r="S284" s="496">
        <f>IFERROR(IF(A284&lt;&gt;"GfB",(SUM(G284:J284,L284,P284)*12+(N284+O284))*(100+$J$12+$J$13)%+((K284+M284+Q284+R284*('B4_Allgemeine Angaben'!$L$53=1))*12),(SUM(G284:J284,L284,P284)*12+(N284+O284))*(100+$J$15+$J$13)%+((K284+M284+Q284+R284*('B4_Allgemeine Angaben'!$L$53=1))*12)),0)</f>
        <v>0</v>
      </c>
      <c r="T284" s="497">
        <f t="shared" si="148"/>
        <v>0</v>
      </c>
      <c r="U284" s="475"/>
      <c r="V284" s="553">
        <f t="shared" si="127"/>
        <v>0</v>
      </c>
      <c r="W284" s="476">
        <f t="shared" si="128"/>
        <v>0</v>
      </c>
      <c r="X284" s="476">
        <f t="shared" si="129"/>
        <v>0</v>
      </c>
      <c r="Y284" s="476">
        <f t="shared" si="130"/>
        <v>0</v>
      </c>
      <c r="Z284" s="554">
        <f t="shared" si="131"/>
        <v>0</v>
      </c>
      <c r="AA284" s="477">
        <f t="shared" si="132"/>
        <v>0</v>
      </c>
      <c r="AB284" s="477">
        <f t="shared" si="133"/>
        <v>0</v>
      </c>
      <c r="AC284" s="477">
        <f t="shared" si="134"/>
        <v>0</v>
      </c>
      <c r="AD284" s="555">
        <f t="shared" si="135"/>
        <v>0</v>
      </c>
      <c r="AE284" s="478">
        <f t="shared" si="136"/>
        <v>0</v>
      </c>
      <c r="AF284" s="478">
        <f t="shared" si="137"/>
        <v>0</v>
      </c>
      <c r="AG284" s="478">
        <f t="shared" si="138"/>
        <v>0</v>
      </c>
      <c r="AH284" s="479">
        <f t="shared" si="139"/>
        <v>0</v>
      </c>
      <c r="AI284" s="479">
        <f t="shared" si="140"/>
        <v>0</v>
      </c>
      <c r="AJ284" s="479">
        <f t="shared" si="141"/>
        <v>0</v>
      </c>
      <c r="AK284" s="413">
        <f t="shared" si="142"/>
        <v>0</v>
      </c>
      <c r="AL284" s="413">
        <f t="shared" si="143"/>
        <v>0</v>
      </c>
      <c r="AM284" s="413">
        <f t="shared" si="144"/>
        <v>0</v>
      </c>
      <c r="AN284" s="1124">
        <f t="shared" si="145"/>
        <v>0</v>
      </c>
      <c r="AO284" s="1138">
        <f t="shared" si="146"/>
        <v>0</v>
      </c>
      <c r="AP284" s="1155">
        <f t="shared" si="147"/>
        <v>0</v>
      </c>
    </row>
    <row r="285" spans="1:42" x14ac:dyDescent="0.2">
      <c r="A285" s="480"/>
      <c r="B285" s="481"/>
      <c r="C285" s="495"/>
      <c r="D285" s="483"/>
      <c r="E285" s="483"/>
      <c r="F285" s="484"/>
      <c r="G285" s="470">
        <f t="shared" si="126"/>
        <v>0</v>
      </c>
      <c r="H285" s="471"/>
      <c r="I285" s="471"/>
      <c r="J285" s="471"/>
      <c r="K285" s="471"/>
      <c r="L285" s="471"/>
      <c r="M285" s="471"/>
      <c r="N285" s="471"/>
      <c r="O285" s="471"/>
      <c r="P285" s="471"/>
      <c r="Q285" s="471"/>
      <c r="R285" s="471"/>
      <c r="S285" s="496">
        <f>IFERROR(IF(A285&lt;&gt;"GfB",(SUM(G285:J285,L285,P285)*12+(N285+O285))*(100+$J$12+$J$13)%+((K285+M285+Q285+R285*('B4_Allgemeine Angaben'!$L$53=1))*12),(SUM(G285:J285,L285,P285)*12+(N285+O285))*(100+$J$15+$J$13)%+((K285+M285+Q285+R285*('B4_Allgemeine Angaben'!$L$53=1))*12)),0)</f>
        <v>0</v>
      </c>
      <c r="T285" s="497">
        <f t="shared" si="148"/>
        <v>0</v>
      </c>
      <c r="U285" s="475"/>
      <c r="V285" s="553">
        <f t="shared" si="127"/>
        <v>0</v>
      </c>
      <c r="W285" s="476">
        <f t="shared" si="128"/>
        <v>0</v>
      </c>
      <c r="X285" s="476">
        <f t="shared" si="129"/>
        <v>0</v>
      </c>
      <c r="Y285" s="476">
        <f t="shared" si="130"/>
        <v>0</v>
      </c>
      <c r="Z285" s="554">
        <f t="shared" si="131"/>
        <v>0</v>
      </c>
      <c r="AA285" s="477">
        <f t="shared" si="132"/>
        <v>0</v>
      </c>
      <c r="AB285" s="477">
        <f t="shared" si="133"/>
        <v>0</v>
      </c>
      <c r="AC285" s="477">
        <f t="shared" si="134"/>
        <v>0</v>
      </c>
      <c r="AD285" s="555">
        <f t="shared" si="135"/>
        <v>0</v>
      </c>
      <c r="AE285" s="478">
        <f t="shared" si="136"/>
        <v>0</v>
      </c>
      <c r="AF285" s="478">
        <f t="shared" si="137"/>
        <v>0</v>
      </c>
      <c r="AG285" s="478">
        <f t="shared" si="138"/>
        <v>0</v>
      </c>
      <c r="AH285" s="479">
        <f t="shared" si="139"/>
        <v>0</v>
      </c>
      <c r="AI285" s="479">
        <f t="shared" si="140"/>
        <v>0</v>
      </c>
      <c r="AJ285" s="479">
        <f t="shared" si="141"/>
        <v>0</v>
      </c>
      <c r="AK285" s="413">
        <f t="shared" si="142"/>
        <v>0</v>
      </c>
      <c r="AL285" s="413">
        <f t="shared" si="143"/>
        <v>0</v>
      </c>
      <c r="AM285" s="413">
        <f t="shared" si="144"/>
        <v>0</v>
      </c>
      <c r="AN285" s="1124">
        <f t="shared" si="145"/>
        <v>0</v>
      </c>
      <c r="AO285" s="1138">
        <f t="shared" si="146"/>
        <v>0</v>
      </c>
      <c r="AP285" s="1155">
        <f t="shared" si="147"/>
        <v>0</v>
      </c>
    </row>
    <row r="286" spans="1:42" x14ac:dyDescent="0.2">
      <c r="A286" s="480"/>
      <c r="B286" s="481"/>
      <c r="C286" s="495"/>
      <c r="D286" s="483"/>
      <c r="E286" s="483"/>
      <c r="F286" s="484"/>
      <c r="G286" s="470">
        <f t="shared" si="126"/>
        <v>0</v>
      </c>
      <c r="H286" s="471"/>
      <c r="I286" s="471"/>
      <c r="J286" s="471"/>
      <c r="K286" s="471"/>
      <c r="L286" s="471"/>
      <c r="M286" s="471"/>
      <c r="N286" s="471"/>
      <c r="O286" s="471"/>
      <c r="P286" s="471"/>
      <c r="Q286" s="471"/>
      <c r="R286" s="471"/>
      <c r="S286" s="496">
        <f>IFERROR(IF(A286&lt;&gt;"GfB",(SUM(G286:J286,L286,P286)*12+(N286+O286))*(100+$J$12+$J$13)%+((K286+M286+Q286+R286*('B4_Allgemeine Angaben'!$L$53=1))*12),(SUM(G286:J286,L286,P286)*12+(N286+O286))*(100+$J$15+$J$13)%+((K286+M286+Q286+R286*('B4_Allgemeine Angaben'!$L$53=1))*12)),0)</f>
        <v>0</v>
      </c>
      <c r="T286" s="497">
        <f t="shared" si="148"/>
        <v>0</v>
      </c>
      <c r="U286" s="475"/>
      <c r="V286" s="553">
        <f t="shared" si="127"/>
        <v>0</v>
      </c>
      <c r="W286" s="476">
        <f t="shared" si="128"/>
        <v>0</v>
      </c>
      <c r="X286" s="476">
        <f t="shared" si="129"/>
        <v>0</v>
      </c>
      <c r="Y286" s="476">
        <f t="shared" si="130"/>
        <v>0</v>
      </c>
      <c r="Z286" s="554">
        <f t="shared" si="131"/>
        <v>0</v>
      </c>
      <c r="AA286" s="477">
        <f t="shared" si="132"/>
        <v>0</v>
      </c>
      <c r="AB286" s="477">
        <f t="shared" si="133"/>
        <v>0</v>
      </c>
      <c r="AC286" s="477">
        <f t="shared" si="134"/>
        <v>0</v>
      </c>
      <c r="AD286" s="555">
        <f t="shared" si="135"/>
        <v>0</v>
      </c>
      <c r="AE286" s="478">
        <f t="shared" si="136"/>
        <v>0</v>
      </c>
      <c r="AF286" s="478">
        <f t="shared" si="137"/>
        <v>0</v>
      </c>
      <c r="AG286" s="478">
        <f t="shared" si="138"/>
        <v>0</v>
      </c>
      <c r="AH286" s="479">
        <f t="shared" si="139"/>
        <v>0</v>
      </c>
      <c r="AI286" s="479">
        <f t="shared" si="140"/>
        <v>0</v>
      </c>
      <c r="AJ286" s="479">
        <f t="shared" si="141"/>
        <v>0</v>
      </c>
      <c r="AK286" s="413">
        <f t="shared" si="142"/>
        <v>0</v>
      </c>
      <c r="AL286" s="413">
        <f t="shared" si="143"/>
        <v>0</v>
      </c>
      <c r="AM286" s="413">
        <f t="shared" si="144"/>
        <v>0</v>
      </c>
      <c r="AN286" s="1124">
        <f t="shared" si="145"/>
        <v>0</v>
      </c>
      <c r="AO286" s="1138">
        <f t="shared" si="146"/>
        <v>0</v>
      </c>
      <c r="AP286" s="1155">
        <f t="shared" si="147"/>
        <v>0</v>
      </c>
    </row>
    <row r="287" spans="1:42" x14ac:dyDescent="0.2">
      <c r="A287" s="480"/>
      <c r="B287" s="481"/>
      <c r="C287" s="495"/>
      <c r="D287" s="483"/>
      <c r="E287" s="483"/>
      <c r="F287" s="484"/>
      <c r="G287" s="470">
        <f t="shared" si="126"/>
        <v>0</v>
      </c>
      <c r="H287" s="471"/>
      <c r="I287" s="471"/>
      <c r="J287" s="471"/>
      <c r="K287" s="471"/>
      <c r="L287" s="471"/>
      <c r="M287" s="471"/>
      <c r="N287" s="471"/>
      <c r="O287" s="471"/>
      <c r="P287" s="471"/>
      <c r="Q287" s="471"/>
      <c r="R287" s="471"/>
      <c r="S287" s="496">
        <f>IFERROR(IF(A287&lt;&gt;"GfB",(SUM(G287:J287,L287,P287)*12+(N287+O287))*(100+$J$12+$J$13)%+((K287+M287+Q287+R287*('B4_Allgemeine Angaben'!$L$53=1))*12),(SUM(G287:J287,L287,P287)*12+(N287+O287))*(100+$J$15+$J$13)%+((K287+M287+Q287+R287*('B4_Allgemeine Angaben'!$L$53=1))*12)),0)</f>
        <v>0</v>
      </c>
      <c r="T287" s="497">
        <f t="shared" si="148"/>
        <v>0</v>
      </c>
      <c r="U287" s="475"/>
      <c r="V287" s="553">
        <f t="shared" si="127"/>
        <v>0</v>
      </c>
      <c r="W287" s="476">
        <f t="shared" si="128"/>
        <v>0</v>
      </c>
      <c r="X287" s="476">
        <f t="shared" si="129"/>
        <v>0</v>
      </c>
      <c r="Y287" s="476">
        <f t="shared" si="130"/>
        <v>0</v>
      </c>
      <c r="Z287" s="554">
        <f t="shared" si="131"/>
        <v>0</v>
      </c>
      <c r="AA287" s="477">
        <f t="shared" si="132"/>
        <v>0</v>
      </c>
      <c r="AB287" s="477">
        <f t="shared" si="133"/>
        <v>0</v>
      </c>
      <c r="AC287" s="477">
        <f t="shared" si="134"/>
        <v>0</v>
      </c>
      <c r="AD287" s="555">
        <f t="shared" si="135"/>
        <v>0</v>
      </c>
      <c r="AE287" s="478">
        <f t="shared" si="136"/>
        <v>0</v>
      </c>
      <c r="AF287" s="478">
        <f t="shared" si="137"/>
        <v>0</v>
      </c>
      <c r="AG287" s="478">
        <f t="shared" si="138"/>
        <v>0</v>
      </c>
      <c r="AH287" s="479">
        <f t="shared" si="139"/>
        <v>0</v>
      </c>
      <c r="AI287" s="479">
        <f t="shared" si="140"/>
        <v>0</v>
      </c>
      <c r="AJ287" s="479">
        <f t="shared" si="141"/>
        <v>0</v>
      </c>
      <c r="AK287" s="413">
        <f t="shared" si="142"/>
        <v>0</v>
      </c>
      <c r="AL287" s="413">
        <f t="shared" si="143"/>
        <v>0</v>
      </c>
      <c r="AM287" s="413">
        <f t="shared" si="144"/>
        <v>0</v>
      </c>
      <c r="AN287" s="1124">
        <f t="shared" si="145"/>
        <v>0</v>
      </c>
      <c r="AO287" s="1138">
        <f t="shared" si="146"/>
        <v>0</v>
      </c>
      <c r="AP287" s="1155">
        <f t="shared" si="147"/>
        <v>0</v>
      </c>
    </row>
    <row r="288" spans="1:42" x14ac:dyDescent="0.2">
      <c r="A288" s="480"/>
      <c r="B288" s="481"/>
      <c r="C288" s="495"/>
      <c r="D288" s="483"/>
      <c r="E288" s="483"/>
      <c r="F288" s="484"/>
      <c r="G288" s="470">
        <f t="shared" si="126"/>
        <v>0</v>
      </c>
      <c r="H288" s="471"/>
      <c r="I288" s="471"/>
      <c r="J288" s="471"/>
      <c r="K288" s="471"/>
      <c r="L288" s="471"/>
      <c r="M288" s="471"/>
      <c r="N288" s="471"/>
      <c r="O288" s="471"/>
      <c r="P288" s="471"/>
      <c r="Q288" s="471"/>
      <c r="R288" s="471"/>
      <c r="S288" s="496">
        <f>IFERROR(IF(A288&lt;&gt;"GfB",(SUM(G288:J288,L288,P288)*12+(N288+O288))*(100+$J$12+$J$13)%+((K288+M288+Q288+R288*('B4_Allgemeine Angaben'!$L$53=1))*12),(SUM(G288:J288,L288,P288)*12+(N288+O288))*(100+$J$15+$J$13)%+((K288+M288+Q288+R288*('B4_Allgemeine Angaben'!$L$53=1))*12)),0)</f>
        <v>0</v>
      </c>
      <c r="T288" s="497">
        <f t="shared" si="148"/>
        <v>0</v>
      </c>
      <c r="U288" s="475"/>
      <c r="V288" s="553">
        <f t="shared" si="127"/>
        <v>0</v>
      </c>
      <c r="W288" s="476">
        <f t="shared" si="128"/>
        <v>0</v>
      </c>
      <c r="X288" s="476">
        <f t="shared" si="129"/>
        <v>0</v>
      </c>
      <c r="Y288" s="476">
        <f t="shared" si="130"/>
        <v>0</v>
      </c>
      <c r="Z288" s="554">
        <f t="shared" si="131"/>
        <v>0</v>
      </c>
      <c r="AA288" s="477">
        <f t="shared" si="132"/>
        <v>0</v>
      </c>
      <c r="AB288" s="477">
        <f t="shared" si="133"/>
        <v>0</v>
      </c>
      <c r="AC288" s="477">
        <f t="shared" si="134"/>
        <v>0</v>
      </c>
      <c r="AD288" s="555">
        <f t="shared" si="135"/>
        <v>0</v>
      </c>
      <c r="AE288" s="478">
        <f t="shared" si="136"/>
        <v>0</v>
      </c>
      <c r="AF288" s="478">
        <f t="shared" si="137"/>
        <v>0</v>
      </c>
      <c r="AG288" s="478">
        <f t="shared" si="138"/>
        <v>0</v>
      </c>
      <c r="AH288" s="479">
        <f t="shared" si="139"/>
        <v>0</v>
      </c>
      <c r="AI288" s="479">
        <f t="shared" si="140"/>
        <v>0</v>
      </c>
      <c r="AJ288" s="479">
        <f t="shared" si="141"/>
        <v>0</v>
      </c>
      <c r="AK288" s="413">
        <f t="shared" si="142"/>
        <v>0</v>
      </c>
      <c r="AL288" s="413">
        <f t="shared" si="143"/>
        <v>0</v>
      </c>
      <c r="AM288" s="413">
        <f t="shared" si="144"/>
        <v>0</v>
      </c>
      <c r="AN288" s="1124">
        <f t="shared" si="145"/>
        <v>0</v>
      </c>
      <c r="AO288" s="1138">
        <f t="shared" si="146"/>
        <v>0</v>
      </c>
      <c r="AP288" s="1155">
        <f t="shared" si="147"/>
        <v>0</v>
      </c>
    </row>
    <row r="289" spans="1:48" x14ac:dyDescent="0.2">
      <c r="A289" s="480"/>
      <c r="B289" s="481"/>
      <c r="C289" s="495"/>
      <c r="D289" s="483"/>
      <c r="E289" s="483"/>
      <c r="F289" s="484"/>
      <c r="G289" s="470">
        <f t="shared" si="126"/>
        <v>0</v>
      </c>
      <c r="H289" s="471"/>
      <c r="I289" s="471"/>
      <c r="J289" s="471"/>
      <c r="K289" s="471"/>
      <c r="L289" s="471"/>
      <c r="M289" s="471"/>
      <c r="N289" s="471"/>
      <c r="O289" s="471"/>
      <c r="P289" s="471"/>
      <c r="Q289" s="471"/>
      <c r="R289" s="471"/>
      <c r="S289" s="496">
        <f>IFERROR(IF(A289&lt;&gt;"GfB",(SUM(G289:J289,L289,P289)*12+(N289+O289))*(100+$J$12+$J$13)%+((K289+M289+Q289+R289*('B4_Allgemeine Angaben'!$L$53=1))*12),(SUM(G289:J289,L289,P289)*12+(N289+O289))*(100+$J$15+$J$13)%+((K289+M289+Q289+R289*('B4_Allgemeine Angaben'!$L$53=1))*12)),0)</f>
        <v>0</v>
      </c>
      <c r="T289" s="497">
        <f>IF(ISERROR(S289/C289),0,(S289/C289))</f>
        <v>0</v>
      </c>
      <c r="U289" s="475"/>
      <c r="V289" s="553">
        <f t="shared" si="127"/>
        <v>0</v>
      </c>
      <c r="W289" s="476">
        <f t="shared" si="128"/>
        <v>0</v>
      </c>
      <c r="X289" s="476">
        <f t="shared" si="129"/>
        <v>0</v>
      </c>
      <c r="Y289" s="476">
        <f t="shared" si="130"/>
        <v>0</v>
      </c>
      <c r="Z289" s="554">
        <f t="shared" si="131"/>
        <v>0</v>
      </c>
      <c r="AA289" s="477">
        <f t="shared" si="132"/>
        <v>0</v>
      </c>
      <c r="AB289" s="477">
        <f t="shared" si="133"/>
        <v>0</v>
      </c>
      <c r="AC289" s="477">
        <f t="shared" si="134"/>
        <v>0</v>
      </c>
      <c r="AD289" s="555">
        <f t="shared" si="135"/>
        <v>0</v>
      </c>
      <c r="AE289" s="478">
        <f t="shared" si="136"/>
        <v>0</v>
      </c>
      <c r="AF289" s="478">
        <f t="shared" si="137"/>
        <v>0</v>
      </c>
      <c r="AG289" s="478">
        <f t="shared" si="138"/>
        <v>0</v>
      </c>
      <c r="AH289" s="479">
        <f t="shared" si="139"/>
        <v>0</v>
      </c>
      <c r="AI289" s="479">
        <f t="shared" si="140"/>
        <v>0</v>
      </c>
      <c r="AJ289" s="479">
        <f t="shared" si="141"/>
        <v>0</v>
      </c>
      <c r="AK289" s="413">
        <f t="shared" si="142"/>
        <v>0</v>
      </c>
      <c r="AL289" s="413">
        <f t="shared" si="143"/>
        <v>0</v>
      </c>
      <c r="AM289" s="413">
        <f t="shared" si="144"/>
        <v>0</v>
      </c>
      <c r="AN289" s="1124">
        <f t="shared" si="145"/>
        <v>0</v>
      </c>
      <c r="AO289" s="1138">
        <f t="shared" si="146"/>
        <v>0</v>
      </c>
      <c r="AP289" s="1155">
        <f t="shared" si="147"/>
        <v>0</v>
      </c>
    </row>
    <row r="290" spans="1:48" x14ac:dyDescent="0.2">
      <c r="A290" s="480"/>
      <c r="B290" s="481"/>
      <c r="C290" s="495"/>
      <c r="D290" s="483"/>
      <c r="E290" s="483"/>
      <c r="F290" s="484"/>
      <c r="G290" s="470">
        <f t="shared" si="126"/>
        <v>0</v>
      </c>
      <c r="H290" s="471"/>
      <c r="I290" s="471"/>
      <c r="J290" s="471"/>
      <c r="K290" s="471"/>
      <c r="L290" s="471"/>
      <c r="M290" s="471"/>
      <c r="N290" s="471"/>
      <c r="O290" s="471"/>
      <c r="P290" s="471"/>
      <c r="Q290" s="471"/>
      <c r="R290" s="471"/>
      <c r="S290" s="496">
        <f>IFERROR(IF(A290&lt;&gt;"GfB",(SUM(G290:J290,L290,P290)*12+(N290+O290))*(100+$J$12+$J$13)%+((K290+M290+Q290+R290*('B4_Allgemeine Angaben'!$L$53=1))*12),(SUM(G290:J290,L290,P290)*12+(N290+O290))*(100+$J$15+$J$13)%+((K290+M290+Q290+R290*('B4_Allgemeine Angaben'!$L$53=1))*12)),0)</f>
        <v>0</v>
      </c>
      <c r="T290" s="497">
        <f>IF(ISERROR(S290/C290),0,(S290/C290))</f>
        <v>0</v>
      </c>
      <c r="U290" s="475"/>
      <c r="V290" s="553">
        <f t="shared" si="127"/>
        <v>0</v>
      </c>
      <c r="W290" s="476">
        <f t="shared" si="128"/>
        <v>0</v>
      </c>
      <c r="X290" s="476">
        <f t="shared" si="129"/>
        <v>0</v>
      </c>
      <c r="Y290" s="476">
        <f t="shared" si="130"/>
        <v>0</v>
      </c>
      <c r="Z290" s="554">
        <f t="shared" si="131"/>
        <v>0</v>
      </c>
      <c r="AA290" s="477">
        <f t="shared" si="132"/>
        <v>0</v>
      </c>
      <c r="AB290" s="477">
        <f t="shared" si="133"/>
        <v>0</v>
      </c>
      <c r="AC290" s="477">
        <f t="shared" si="134"/>
        <v>0</v>
      </c>
      <c r="AD290" s="555">
        <f t="shared" si="135"/>
        <v>0</v>
      </c>
      <c r="AE290" s="478">
        <f t="shared" si="136"/>
        <v>0</v>
      </c>
      <c r="AF290" s="478">
        <f t="shared" si="137"/>
        <v>0</v>
      </c>
      <c r="AG290" s="478">
        <f t="shared" si="138"/>
        <v>0</v>
      </c>
      <c r="AH290" s="479">
        <f t="shared" si="139"/>
        <v>0</v>
      </c>
      <c r="AI290" s="479">
        <f t="shared" si="140"/>
        <v>0</v>
      </c>
      <c r="AJ290" s="479">
        <f t="shared" si="141"/>
        <v>0</v>
      </c>
      <c r="AK290" s="413">
        <f t="shared" si="142"/>
        <v>0</v>
      </c>
      <c r="AL290" s="413">
        <f t="shared" si="143"/>
        <v>0</v>
      </c>
      <c r="AM290" s="413">
        <f t="shared" si="144"/>
        <v>0</v>
      </c>
      <c r="AN290" s="1124">
        <f t="shared" si="145"/>
        <v>0</v>
      </c>
      <c r="AO290" s="1138">
        <f t="shared" si="146"/>
        <v>0</v>
      </c>
      <c r="AP290" s="1155">
        <f t="shared" si="147"/>
        <v>0</v>
      </c>
    </row>
    <row r="291" spans="1:48" x14ac:dyDescent="0.2">
      <c r="A291" s="480"/>
      <c r="B291" s="481"/>
      <c r="C291" s="495"/>
      <c r="D291" s="483"/>
      <c r="E291" s="483"/>
      <c r="F291" s="484"/>
      <c r="G291" s="470">
        <f t="shared" si="126"/>
        <v>0</v>
      </c>
      <c r="H291" s="471"/>
      <c r="I291" s="471"/>
      <c r="J291" s="471"/>
      <c r="K291" s="471"/>
      <c r="L291" s="471"/>
      <c r="M291" s="471"/>
      <c r="N291" s="471"/>
      <c r="O291" s="471"/>
      <c r="P291" s="471"/>
      <c r="Q291" s="471"/>
      <c r="R291" s="471"/>
      <c r="S291" s="496">
        <f>IFERROR(IF(A291&lt;&gt;"GfB",(SUM(G291:J291,L291,P291)*12+(N291+O291))*(100+$J$12+$J$13)%+((K291+M291+Q291+R291*('B4_Allgemeine Angaben'!$L$53=1))*12),(SUM(G291:J291,L291,P291)*12+(N291+O291))*(100+$J$15+$J$13)%+((K291+M291+Q291+R291*('B4_Allgemeine Angaben'!$L$53=1))*12)),0)</f>
        <v>0</v>
      </c>
      <c r="T291" s="497">
        <f t="shared" ref="T291:T293" si="149">IF(ISERROR(S291/C291),0,(S291/C291))</f>
        <v>0</v>
      </c>
      <c r="U291" s="475"/>
      <c r="V291" s="553">
        <f t="shared" si="127"/>
        <v>0</v>
      </c>
      <c r="W291" s="476">
        <f t="shared" si="128"/>
        <v>0</v>
      </c>
      <c r="X291" s="476">
        <f t="shared" si="129"/>
        <v>0</v>
      </c>
      <c r="Y291" s="476">
        <f t="shared" si="130"/>
        <v>0</v>
      </c>
      <c r="Z291" s="554">
        <f t="shared" si="131"/>
        <v>0</v>
      </c>
      <c r="AA291" s="477">
        <f t="shared" si="132"/>
        <v>0</v>
      </c>
      <c r="AB291" s="477">
        <f t="shared" si="133"/>
        <v>0</v>
      </c>
      <c r="AC291" s="477">
        <f t="shared" si="134"/>
        <v>0</v>
      </c>
      <c r="AD291" s="555">
        <f t="shared" si="135"/>
        <v>0</v>
      </c>
      <c r="AE291" s="478">
        <f t="shared" si="136"/>
        <v>0</v>
      </c>
      <c r="AF291" s="478">
        <f t="shared" si="137"/>
        <v>0</v>
      </c>
      <c r="AG291" s="478">
        <f t="shared" si="138"/>
        <v>0</v>
      </c>
      <c r="AH291" s="479">
        <f t="shared" si="139"/>
        <v>0</v>
      </c>
      <c r="AI291" s="479">
        <f t="shared" si="140"/>
        <v>0</v>
      </c>
      <c r="AJ291" s="479">
        <f t="shared" si="141"/>
        <v>0</v>
      </c>
      <c r="AK291" s="413">
        <f t="shared" si="142"/>
        <v>0</v>
      </c>
      <c r="AL291" s="413">
        <f t="shared" si="143"/>
        <v>0</v>
      </c>
      <c r="AM291" s="413">
        <f t="shared" si="144"/>
        <v>0</v>
      </c>
      <c r="AN291" s="1124">
        <f t="shared" si="145"/>
        <v>0</v>
      </c>
      <c r="AO291" s="1138">
        <f t="shared" si="146"/>
        <v>0</v>
      </c>
      <c r="AP291" s="1155">
        <f t="shared" si="147"/>
        <v>0</v>
      </c>
    </row>
    <row r="292" spans="1:48" x14ac:dyDescent="0.2">
      <c r="A292" s="480"/>
      <c r="B292" s="481"/>
      <c r="C292" s="495"/>
      <c r="D292" s="483"/>
      <c r="E292" s="483"/>
      <c r="F292" s="484"/>
      <c r="G292" s="470">
        <f t="shared" si="126"/>
        <v>0</v>
      </c>
      <c r="H292" s="471"/>
      <c r="I292" s="471"/>
      <c r="J292" s="471"/>
      <c r="K292" s="471"/>
      <c r="L292" s="471"/>
      <c r="M292" s="471"/>
      <c r="N292" s="471"/>
      <c r="O292" s="471"/>
      <c r="P292" s="471"/>
      <c r="Q292" s="471"/>
      <c r="R292" s="471"/>
      <c r="S292" s="496">
        <f>IFERROR(IF(A292&lt;&gt;"GfB",(SUM(G292:J292,L292,P292)*12+(N292+O292))*(100+$J$12+$J$13)%+((K292+M292+Q292+R292*('B4_Allgemeine Angaben'!$L$53=1))*12),(SUM(G292:J292,L292,P292)*12+(N292+O292))*(100+$J$15+$J$13)%+((K292+M292+Q292+R292*('B4_Allgemeine Angaben'!$L$53=1))*12)),0)</f>
        <v>0</v>
      </c>
      <c r="T292" s="497">
        <f t="shared" si="149"/>
        <v>0</v>
      </c>
      <c r="U292" s="475"/>
      <c r="V292" s="553">
        <f t="shared" si="127"/>
        <v>0</v>
      </c>
      <c r="W292" s="476">
        <f t="shared" si="128"/>
        <v>0</v>
      </c>
      <c r="X292" s="476">
        <f t="shared" si="129"/>
        <v>0</v>
      </c>
      <c r="Y292" s="476">
        <f t="shared" si="130"/>
        <v>0</v>
      </c>
      <c r="Z292" s="554">
        <f t="shared" si="131"/>
        <v>0</v>
      </c>
      <c r="AA292" s="477">
        <f t="shared" si="132"/>
        <v>0</v>
      </c>
      <c r="AB292" s="477">
        <f t="shared" si="133"/>
        <v>0</v>
      </c>
      <c r="AC292" s="477">
        <f t="shared" si="134"/>
        <v>0</v>
      </c>
      <c r="AD292" s="555">
        <f t="shared" si="135"/>
        <v>0</v>
      </c>
      <c r="AE292" s="478">
        <f t="shared" si="136"/>
        <v>0</v>
      </c>
      <c r="AF292" s="478">
        <f t="shared" si="137"/>
        <v>0</v>
      </c>
      <c r="AG292" s="478">
        <f t="shared" si="138"/>
        <v>0</v>
      </c>
      <c r="AH292" s="479">
        <f t="shared" si="139"/>
        <v>0</v>
      </c>
      <c r="AI292" s="479">
        <f t="shared" si="140"/>
        <v>0</v>
      </c>
      <c r="AJ292" s="479">
        <f t="shared" si="141"/>
        <v>0</v>
      </c>
      <c r="AK292" s="413">
        <f t="shared" si="142"/>
        <v>0</v>
      </c>
      <c r="AL292" s="413">
        <f t="shared" si="143"/>
        <v>0</v>
      </c>
      <c r="AM292" s="413">
        <f t="shared" si="144"/>
        <v>0</v>
      </c>
      <c r="AN292" s="1124">
        <f t="shared" si="145"/>
        <v>0</v>
      </c>
      <c r="AO292" s="1138">
        <f t="shared" si="146"/>
        <v>0</v>
      </c>
      <c r="AP292" s="1155">
        <f t="shared" si="147"/>
        <v>0</v>
      </c>
    </row>
    <row r="293" spans="1:48" ht="13.5" thickBot="1" x14ac:dyDescent="0.25">
      <c r="A293" s="480"/>
      <c r="B293" s="481"/>
      <c r="C293" s="495"/>
      <c r="D293" s="483"/>
      <c r="E293" s="483"/>
      <c r="F293" s="484"/>
      <c r="G293" s="470">
        <f t="shared" si="126"/>
        <v>0</v>
      </c>
      <c r="H293" s="513"/>
      <c r="I293" s="513"/>
      <c r="J293" s="513"/>
      <c r="K293" s="513"/>
      <c r="L293" s="513"/>
      <c r="M293" s="513"/>
      <c r="N293" s="513"/>
      <c r="O293" s="513"/>
      <c r="P293" s="513"/>
      <c r="Q293" s="513"/>
      <c r="R293" s="513"/>
      <c r="S293" s="496">
        <f>IFERROR(IF(A293&lt;&gt;"GfB",(SUM(G293:J293,L293,P293)*12+(N293+O293))*(100+$J$12+$J$13)%+((K293+M293+Q293+R293*('B4_Allgemeine Angaben'!$L$53=1))*12),(SUM(G293:J293,L293,P293)*12+(N293+O293))*(100+$J$15+$J$13)%+((K293+M293+Q293+R293*('B4_Allgemeine Angaben'!$L$53=1))*12)),0)</f>
        <v>0</v>
      </c>
      <c r="T293" s="497">
        <f t="shared" si="149"/>
        <v>0</v>
      </c>
      <c r="U293" s="475"/>
      <c r="V293" s="553">
        <f t="shared" si="127"/>
        <v>0</v>
      </c>
      <c r="W293" s="476">
        <f t="shared" si="128"/>
        <v>0</v>
      </c>
      <c r="X293" s="476">
        <f t="shared" si="129"/>
        <v>0</v>
      </c>
      <c r="Y293" s="476">
        <f t="shared" si="130"/>
        <v>0</v>
      </c>
      <c r="Z293" s="554">
        <f t="shared" si="131"/>
        <v>0</v>
      </c>
      <c r="AA293" s="477">
        <f t="shared" si="132"/>
        <v>0</v>
      </c>
      <c r="AB293" s="477">
        <f t="shared" si="133"/>
        <v>0</v>
      </c>
      <c r="AC293" s="477">
        <f t="shared" si="134"/>
        <v>0</v>
      </c>
      <c r="AD293" s="555">
        <f t="shared" si="135"/>
        <v>0</v>
      </c>
      <c r="AE293" s="478">
        <f t="shared" si="136"/>
        <v>0</v>
      </c>
      <c r="AF293" s="478">
        <f t="shared" si="137"/>
        <v>0</v>
      </c>
      <c r="AG293" s="478">
        <f t="shared" si="138"/>
        <v>0</v>
      </c>
      <c r="AH293" s="479">
        <f t="shared" si="139"/>
        <v>0</v>
      </c>
      <c r="AI293" s="479">
        <f t="shared" si="140"/>
        <v>0</v>
      </c>
      <c r="AJ293" s="479">
        <f t="shared" si="141"/>
        <v>0</v>
      </c>
      <c r="AK293" s="413">
        <f t="shared" si="142"/>
        <v>0</v>
      </c>
      <c r="AL293" s="413">
        <f t="shared" si="143"/>
        <v>0</v>
      </c>
      <c r="AM293" s="413">
        <f t="shared" si="144"/>
        <v>0</v>
      </c>
      <c r="AN293" s="1124">
        <f t="shared" si="145"/>
        <v>0</v>
      </c>
      <c r="AO293" s="1138">
        <f t="shared" si="146"/>
        <v>0</v>
      </c>
      <c r="AP293" s="1155">
        <f t="shared" si="147"/>
        <v>0</v>
      </c>
    </row>
    <row r="294" spans="1:48" ht="13.5" thickBot="1" x14ac:dyDescent="0.25">
      <c r="A294" s="423" t="s">
        <v>391</v>
      </c>
      <c r="B294" s="424"/>
      <c r="C294" s="415">
        <f>SUM(C269:C293)</f>
        <v>0</v>
      </c>
      <c r="D294" s="416"/>
      <c r="E294" s="416"/>
      <c r="F294" s="416"/>
      <c r="G294" s="489">
        <f>IF(ISERROR(SUM(G269:G293)/C294),0,(SUM(G269:G293)/C294))</f>
        <v>0</v>
      </c>
      <c r="H294" s="489">
        <f>IFERROR((SUM(H269:H293)/$C$294),0)</f>
        <v>0</v>
      </c>
      <c r="I294" s="489">
        <f>IFERROR((SUM(I269:I293)/$C$294),0)</f>
        <v>0</v>
      </c>
      <c r="J294" s="489">
        <f>IFERROR((SUM(J269:J293)/$C$294),0)</f>
        <v>0</v>
      </c>
      <c r="K294" s="489">
        <f t="shared" ref="K294" si="150">IFERROR((SUM(K269:K293)/$C$294),0)</f>
        <v>0</v>
      </c>
      <c r="L294" s="489">
        <f t="shared" ref="L294:R294" si="151">IFERROR((SUM(L269:L293)/$C$294),0)</f>
        <v>0</v>
      </c>
      <c r="M294" s="489">
        <f t="shared" si="151"/>
        <v>0</v>
      </c>
      <c r="N294" s="489">
        <f t="shared" si="151"/>
        <v>0</v>
      </c>
      <c r="O294" s="489">
        <f t="shared" si="151"/>
        <v>0</v>
      </c>
      <c r="P294" s="489">
        <f t="shared" si="151"/>
        <v>0</v>
      </c>
      <c r="Q294" s="489">
        <f t="shared" si="151"/>
        <v>0</v>
      </c>
      <c r="R294" s="489">
        <f t="shared" si="151"/>
        <v>0</v>
      </c>
      <c r="S294" s="490">
        <f>SUM(S269:S293)</f>
        <v>0</v>
      </c>
      <c r="T294" s="417">
        <f>IFERROR(SUM(S294/C294),0)</f>
        <v>0</v>
      </c>
      <c r="U294" s="418"/>
      <c r="V294" s="418"/>
      <c r="W294" s="418"/>
      <c r="X294" s="418"/>
      <c r="Y294" s="418"/>
      <c r="Z294" s="418"/>
      <c r="AA294" s="418"/>
      <c r="AB294" s="418"/>
      <c r="AC294" s="418"/>
      <c r="AD294" s="418"/>
      <c r="AE294" s="418"/>
      <c r="AF294" s="418"/>
      <c r="AG294" s="418"/>
      <c r="AH294" s="418"/>
      <c r="AI294" s="418"/>
      <c r="AJ294" s="418"/>
      <c r="AK294" s="418"/>
      <c r="AL294" s="418"/>
      <c r="AM294" s="418"/>
      <c r="AN294" s="1126"/>
      <c r="AO294" s="1140"/>
      <c r="AP294" s="1157"/>
      <c r="AV294" s="611"/>
    </row>
    <row r="295" spans="1:48" ht="13.5" thickBot="1" x14ac:dyDescent="0.25">
      <c r="A295" s="425"/>
      <c r="B295" s="426"/>
      <c r="P295" s="1343" t="s">
        <v>421</v>
      </c>
      <c r="Q295" s="1344"/>
      <c r="R295" s="1344"/>
      <c r="S295" s="1345"/>
      <c r="T295" s="529">
        <f>T294*(100+$S$8)%*(100+$S$9)%</f>
        <v>0</v>
      </c>
      <c r="U295" s="511"/>
      <c r="V295" s="512"/>
      <c r="W295" s="512"/>
      <c r="X295" s="512"/>
      <c r="Y295" s="512"/>
      <c r="Z295" s="512"/>
      <c r="AA295" s="512"/>
      <c r="AB295" s="512"/>
      <c r="AC295" s="512"/>
      <c r="AD295" s="512"/>
      <c r="AE295" s="512"/>
      <c r="AF295" s="512"/>
      <c r="AG295" s="512"/>
      <c r="AH295" s="512"/>
      <c r="AI295" s="512"/>
      <c r="AJ295" s="512"/>
      <c r="AK295" s="512"/>
      <c r="AL295" s="512"/>
      <c r="AM295" s="512"/>
      <c r="AN295" s="1128"/>
      <c r="AO295" s="1143"/>
      <c r="AP295" s="1160"/>
    </row>
    <row r="296" spans="1:48" x14ac:dyDescent="0.2">
      <c r="A296" s="419" t="s">
        <v>392</v>
      </c>
      <c r="B296" s="236"/>
      <c r="J296" s="1353"/>
      <c r="K296" s="1353"/>
      <c r="L296" s="1353"/>
      <c r="M296" s="1353"/>
      <c r="N296" s="1353"/>
      <c r="O296" s="1353"/>
      <c r="P296" s="1353"/>
      <c r="Q296" s="1353"/>
      <c r="R296" s="1353"/>
      <c r="S296" s="1353"/>
      <c r="T296" s="1354"/>
      <c r="U296" s="510"/>
      <c r="V296" s="431"/>
      <c r="W296" s="431"/>
      <c r="X296" s="431"/>
      <c r="Y296" s="431"/>
      <c r="Z296" s="431"/>
      <c r="AA296" s="431"/>
      <c r="AB296" s="431"/>
      <c r="AC296" s="431"/>
      <c r="AD296" s="431"/>
      <c r="AE296" s="431"/>
      <c r="AF296" s="431"/>
      <c r="AG296" s="431"/>
      <c r="AH296" s="431"/>
      <c r="AI296" s="431"/>
      <c r="AJ296" s="431"/>
      <c r="AK296" s="431"/>
      <c r="AL296" s="431"/>
      <c r="AM296" s="431"/>
      <c r="AN296" s="431"/>
      <c r="AO296" s="1144"/>
      <c r="AP296" s="1161"/>
    </row>
    <row r="297" spans="1:48" x14ac:dyDescent="0.2">
      <c r="A297" s="480"/>
      <c r="B297" s="481"/>
      <c r="C297" s="495"/>
      <c r="D297" s="514"/>
      <c r="E297" s="514"/>
      <c r="F297" s="471"/>
      <c r="G297" s="470">
        <f t="shared" ref="G297:G326" si="152">IFERROR(F297*C297,"")</f>
        <v>0</v>
      </c>
      <c r="H297" s="471"/>
      <c r="I297" s="471"/>
      <c r="J297" s="471"/>
      <c r="K297" s="471"/>
      <c r="L297" s="471"/>
      <c r="M297" s="471"/>
      <c r="N297" s="471"/>
      <c r="O297" s="471"/>
      <c r="P297" s="471"/>
      <c r="Q297" s="471"/>
      <c r="R297" s="471"/>
      <c r="S297" s="496">
        <f>IFERROR(IF(A297&lt;&gt;"GfB",(SUM(G297:J297,L297,P297)*12+(N297+O297))*(100+$J$12+$J$13)%+((K297+M297+Q297+R297*('B4_Allgemeine Angaben'!$L$53=1))*12),(SUM(G297:J297,L297,P297)*12+(N297+O297))*(100+$J$15+$J$13)%+((K297+M297+Q297+R297*('B4_Allgemeine Angaben'!$L$53=1))*12)),0)</f>
        <v>0</v>
      </c>
      <c r="T297" s="497">
        <f t="shared" ref="T297:T326" si="153">IF(ISERROR(S297/C297),0,(S297/C297))</f>
        <v>0</v>
      </c>
      <c r="U297" s="475"/>
      <c r="V297" s="553">
        <f t="shared" ref="V297:V326" si="154">(IF(AND($B297="PFK/BFK",$C297&gt;0,$F297&gt;0),($G297+$H297),0))</f>
        <v>0</v>
      </c>
      <c r="W297" s="476">
        <f t="shared" ref="W297:W326" si="155">(IF(AND($B297="PFK/BFK",$C297&gt;0,$F297&gt;0),$I297,0))</f>
        <v>0</v>
      </c>
      <c r="X297" s="476">
        <f t="shared" ref="X297:X326" si="156">(IF(AND($B297="PFK/BFK",$C297&gt;0,$F297&gt;0),($J297+$K297),0))</f>
        <v>0</v>
      </c>
      <c r="Y297" s="476">
        <f t="shared" ref="Y297:Y326" si="157">(IF(AND($B297="PFK/BFK",$C297&gt;0,$F297&gt;0),(($N297+$O297)/12),0))</f>
        <v>0</v>
      </c>
      <c r="Z297" s="554">
        <f t="shared" ref="Z297:Z326" si="158">(IF(AND($B297="PK/BK",$C297&gt;0,$F297&gt;0),($G297+$H297),0))</f>
        <v>0</v>
      </c>
      <c r="AA297" s="477">
        <f t="shared" ref="AA297:AA326" si="159">(IF(AND($B297="PK/BK",$C297&gt;0,$F297&gt;0),$I297,0))</f>
        <v>0</v>
      </c>
      <c r="AB297" s="477">
        <f t="shared" ref="AB297:AB326" si="160">(IF(AND($B297="PK/BK",$C297&gt;0,$F297&gt;0),($J297+$K297),0))</f>
        <v>0</v>
      </c>
      <c r="AC297" s="477">
        <f t="shared" ref="AC297:AC326" si="161">(IF(AND($B297="PK/BK",$C297&gt;0,$F297&gt;0),(($N297+$O297)/12),0))</f>
        <v>0</v>
      </c>
      <c r="AD297" s="555">
        <f t="shared" ref="AD297:AD326" si="162">(IF(AND($B297="PK/BK o.",$C297&gt;0,$F297&gt;0),($G297+$H297),0))</f>
        <v>0</v>
      </c>
      <c r="AE297" s="478">
        <f t="shared" ref="AE297:AE326" si="163">(IF(AND($B297="PK/BK o.",$C297&gt;0,$F297&gt;0),$I297,0))</f>
        <v>0</v>
      </c>
      <c r="AF297" s="478">
        <f t="shared" ref="AF297:AF326" si="164">(IF(AND($B297="PK/BK o.",$C297&gt;0,$F297&gt;0),($J297+$K297),0))</f>
        <v>0</v>
      </c>
      <c r="AG297" s="478">
        <f t="shared" ref="AG297:AG326" si="165">(IF(AND($B297="PK/BK o.",$C297&gt;0,$F297&gt;0),(($N297+$O297)/12),0))</f>
        <v>0</v>
      </c>
      <c r="AH297" s="479">
        <f t="shared" ref="AH297:AH326" si="166">IF(AND($B297="PFK/BFK",$C297&gt;0,$F297&gt;0),$C297,0)</f>
        <v>0</v>
      </c>
      <c r="AI297" s="479">
        <f t="shared" ref="AI297:AI326" si="167">IF(AND($B297="PK/BK",$C297&gt;0,$F297&gt;0),$C297,0)</f>
        <v>0</v>
      </c>
      <c r="AJ297" s="479">
        <f t="shared" ref="AJ297:AJ326" si="168">IF(AND($B297="PK/BK o.",$C297&gt;0,$F297&gt;0),$C297,0)</f>
        <v>0</v>
      </c>
      <c r="AK297" s="413">
        <f t="shared" ref="AK297:AK326" si="169">IF(AND($B297="PFK/BFK",$C297&gt;0,$F297&gt;0),$S297,0)</f>
        <v>0</v>
      </c>
      <c r="AL297" s="413">
        <f t="shared" ref="AL297:AL326" si="170">IF(AND($B297="PK/BK",$C297&gt;0,$F297&gt;0),$S297,0)</f>
        <v>0</v>
      </c>
      <c r="AM297" s="413">
        <f t="shared" ref="AM297:AM326" si="171">IF(AND($B297="PK/BK o.",$C297&gt;0,$F297&gt;0),$S297,0)</f>
        <v>0</v>
      </c>
      <c r="AN297" s="1124">
        <f t="shared" ref="AN297:AN326" si="172">IF(AND($B297="PFK/BFK",$C297&gt;0,$F297&gt;0),$R297,0)</f>
        <v>0</v>
      </c>
      <c r="AO297" s="1138">
        <f t="shared" ref="AO297:AO326" si="173">IF(AND($B297="PK/BK",$C297&gt;0,$F297&gt;0),$R297,0)</f>
        <v>0</v>
      </c>
      <c r="AP297" s="1155">
        <f t="shared" ref="AP297:AP326" si="174">IF(AND($B297="PK/BK o.",$C297&gt;0,$F297&gt;0),$R297,0)</f>
        <v>0</v>
      </c>
    </row>
    <row r="298" spans="1:48" x14ac:dyDescent="0.2">
      <c r="A298" s="480"/>
      <c r="B298" s="481"/>
      <c r="C298" s="495"/>
      <c r="D298" s="514"/>
      <c r="E298" s="514"/>
      <c r="F298" s="471"/>
      <c r="G298" s="470">
        <f t="shared" si="152"/>
        <v>0</v>
      </c>
      <c r="H298" s="471"/>
      <c r="I298" s="471"/>
      <c r="J298" s="471"/>
      <c r="K298" s="471"/>
      <c r="L298" s="471"/>
      <c r="M298" s="471"/>
      <c r="N298" s="471"/>
      <c r="O298" s="471"/>
      <c r="P298" s="471"/>
      <c r="Q298" s="471"/>
      <c r="R298" s="471"/>
      <c r="S298" s="496">
        <f>IFERROR(IF(A298&lt;&gt;"GfB",(SUM(G298:J298,L298,P298)*12+(N298+O298))*(100+$J$12+$J$13)%+((K298+M298+Q298+R298*('B4_Allgemeine Angaben'!$L$53=1))*12),(SUM(G298:J298,L298,P298)*12+(N298+O298))*(100+$J$15+$J$13)%+((K298+M298+Q298+R298*('B4_Allgemeine Angaben'!$L$53=1))*12)),0)</f>
        <v>0</v>
      </c>
      <c r="T298" s="497">
        <f t="shared" si="153"/>
        <v>0</v>
      </c>
      <c r="U298" s="475"/>
      <c r="V298" s="553">
        <f t="shared" si="154"/>
        <v>0</v>
      </c>
      <c r="W298" s="476">
        <f t="shared" si="155"/>
        <v>0</v>
      </c>
      <c r="X298" s="476">
        <f t="shared" si="156"/>
        <v>0</v>
      </c>
      <c r="Y298" s="476">
        <f t="shared" si="157"/>
        <v>0</v>
      </c>
      <c r="Z298" s="554">
        <f t="shared" si="158"/>
        <v>0</v>
      </c>
      <c r="AA298" s="477">
        <f t="shared" si="159"/>
        <v>0</v>
      </c>
      <c r="AB298" s="477">
        <f t="shared" si="160"/>
        <v>0</v>
      </c>
      <c r="AC298" s="477">
        <f t="shared" si="161"/>
        <v>0</v>
      </c>
      <c r="AD298" s="555">
        <f t="shared" si="162"/>
        <v>0</v>
      </c>
      <c r="AE298" s="478">
        <f t="shared" si="163"/>
        <v>0</v>
      </c>
      <c r="AF298" s="478">
        <f t="shared" si="164"/>
        <v>0</v>
      </c>
      <c r="AG298" s="478">
        <f t="shared" si="165"/>
        <v>0</v>
      </c>
      <c r="AH298" s="479">
        <f t="shared" si="166"/>
        <v>0</v>
      </c>
      <c r="AI298" s="479">
        <f t="shared" si="167"/>
        <v>0</v>
      </c>
      <c r="AJ298" s="479">
        <f t="shared" si="168"/>
        <v>0</v>
      </c>
      <c r="AK298" s="413">
        <f t="shared" si="169"/>
        <v>0</v>
      </c>
      <c r="AL298" s="413">
        <f t="shared" si="170"/>
        <v>0</v>
      </c>
      <c r="AM298" s="413">
        <f t="shared" si="171"/>
        <v>0</v>
      </c>
      <c r="AN298" s="1124">
        <f t="shared" si="172"/>
        <v>0</v>
      </c>
      <c r="AO298" s="1138">
        <f t="shared" si="173"/>
        <v>0</v>
      </c>
      <c r="AP298" s="1155">
        <f t="shared" si="174"/>
        <v>0</v>
      </c>
    </row>
    <row r="299" spans="1:48" x14ac:dyDescent="0.2">
      <c r="A299" s="480"/>
      <c r="B299" s="481"/>
      <c r="C299" s="495"/>
      <c r="D299" s="514"/>
      <c r="E299" s="514"/>
      <c r="F299" s="471"/>
      <c r="G299" s="470">
        <f t="shared" si="152"/>
        <v>0</v>
      </c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96">
        <f>IFERROR(IF(A299&lt;&gt;"GfB",(SUM(G299:J299,L299,P299)*12+(N299+O299))*(100+$J$12+$J$13)%+((K299+M299+Q299+R299*('B4_Allgemeine Angaben'!$L$53=1))*12),(SUM(G299:J299,L299,P299)*12+(N299+O299))*(100+$J$15+$J$13)%+((K299+M299+Q299+R299*('B4_Allgemeine Angaben'!$L$53=1))*12)),0)</f>
        <v>0</v>
      </c>
      <c r="T299" s="497">
        <f t="shared" si="153"/>
        <v>0</v>
      </c>
      <c r="U299" s="475"/>
      <c r="V299" s="553">
        <f t="shared" si="154"/>
        <v>0</v>
      </c>
      <c r="W299" s="476">
        <f t="shared" si="155"/>
        <v>0</v>
      </c>
      <c r="X299" s="476">
        <f t="shared" si="156"/>
        <v>0</v>
      </c>
      <c r="Y299" s="476">
        <f t="shared" si="157"/>
        <v>0</v>
      </c>
      <c r="Z299" s="554">
        <f t="shared" si="158"/>
        <v>0</v>
      </c>
      <c r="AA299" s="477">
        <f t="shared" si="159"/>
        <v>0</v>
      </c>
      <c r="AB299" s="477">
        <f t="shared" si="160"/>
        <v>0</v>
      </c>
      <c r="AC299" s="477">
        <f t="shared" si="161"/>
        <v>0</v>
      </c>
      <c r="AD299" s="555">
        <f t="shared" si="162"/>
        <v>0</v>
      </c>
      <c r="AE299" s="478">
        <f t="shared" si="163"/>
        <v>0</v>
      </c>
      <c r="AF299" s="478">
        <f t="shared" si="164"/>
        <v>0</v>
      </c>
      <c r="AG299" s="478">
        <f t="shared" si="165"/>
        <v>0</v>
      </c>
      <c r="AH299" s="479">
        <f t="shared" si="166"/>
        <v>0</v>
      </c>
      <c r="AI299" s="479">
        <f t="shared" si="167"/>
        <v>0</v>
      </c>
      <c r="AJ299" s="479">
        <f t="shared" si="168"/>
        <v>0</v>
      </c>
      <c r="AK299" s="413">
        <f t="shared" si="169"/>
        <v>0</v>
      </c>
      <c r="AL299" s="413">
        <f t="shared" si="170"/>
        <v>0</v>
      </c>
      <c r="AM299" s="413">
        <f t="shared" si="171"/>
        <v>0</v>
      </c>
      <c r="AN299" s="1124">
        <f t="shared" si="172"/>
        <v>0</v>
      </c>
      <c r="AO299" s="1138">
        <f t="shared" si="173"/>
        <v>0</v>
      </c>
      <c r="AP299" s="1155">
        <f t="shared" si="174"/>
        <v>0</v>
      </c>
    </row>
    <row r="300" spans="1:48" x14ac:dyDescent="0.2">
      <c r="A300" s="480"/>
      <c r="B300" s="481"/>
      <c r="C300" s="495"/>
      <c r="D300" s="514"/>
      <c r="E300" s="514"/>
      <c r="F300" s="471"/>
      <c r="G300" s="470">
        <f t="shared" si="152"/>
        <v>0</v>
      </c>
      <c r="H300" s="471"/>
      <c r="I300" s="471"/>
      <c r="J300" s="471"/>
      <c r="K300" s="471"/>
      <c r="L300" s="471"/>
      <c r="M300" s="471"/>
      <c r="N300" s="471"/>
      <c r="O300" s="471"/>
      <c r="P300" s="471"/>
      <c r="Q300" s="471"/>
      <c r="R300" s="471"/>
      <c r="S300" s="496">
        <f>IFERROR(IF(A300&lt;&gt;"GfB",(SUM(G300:J300,L300,P300)*12+(N300+O300))*(100+$J$12+$J$13)%+((K300+M300+Q300+R300*('B4_Allgemeine Angaben'!$L$53=1))*12),(SUM(G300:J300,L300,P300)*12+(N300+O300))*(100+$J$15+$J$13)%+((K300+M300+Q300+R300*('B4_Allgemeine Angaben'!$L$53=1))*12)),0)</f>
        <v>0</v>
      </c>
      <c r="T300" s="497">
        <f t="shared" si="153"/>
        <v>0</v>
      </c>
      <c r="U300" s="475"/>
      <c r="V300" s="553">
        <f t="shared" si="154"/>
        <v>0</v>
      </c>
      <c r="W300" s="476">
        <f t="shared" si="155"/>
        <v>0</v>
      </c>
      <c r="X300" s="476">
        <f t="shared" si="156"/>
        <v>0</v>
      </c>
      <c r="Y300" s="476">
        <f t="shared" si="157"/>
        <v>0</v>
      </c>
      <c r="Z300" s="554">
        <f t="shared" si="158"/>
        <v>0</v>
      </c>
      <c r="AA300" s="477">
        <f t="shared" si="159"/>
        <v>0</v>
      </c>
      <c r="AB300" s="477">
        <f t="shared" si="160"/>
        <v>0</v>
      </c>
      <c r="AC300" s="477">
        <f t="shared" si="161"/>
        <v>0</v>
      </c>
      <c r="AD300" s="555">
        <f t="shared" si="162"/>
        <v>0</v>
      </c>
      <c r="AE300" s="478">
        <f t="shared" si="163"/>
        <v>0</v>
      </c>
      <c r="AF300" s="478">
        <f t="shared" si="164"/>
        <v>0</v>
      </c>
      <c r="AG300" s="478">
        <f t="shared" si="165"/>
        <v>0</v>
      </c>
      <c r="AH300" s="479">
        <f t="shared" si="166"/>
        <v>0</v>
      </c>
      <c r="AI300" s="479">
        <f t="shared" si="167"/>
        <v>0</v>
      </c>
      <c r="AJ300" s="479">
        <f t="shared" si="168"/>
        <v>0</v>
      </c>
      <c r="AK300" s="413">
        <f t="shared" si="169"/>
        <v>0</v>
      </c>
      <c r="AL300" s="413">
        <f t="shared" si="170"/>
        <v>0</v>
      </c>
      <c r="AM300" s="413">
        <f t="shared" si="171"/>
        <v>0</v>
      </c>
      <c r="AN300" s="1124">
        <f t="shared" si="172"/>
        <v>0</v>
      </c>
      <c r="AO300" s="1138">
        <f t="shared" si="173"/>
        <v>0</v>
      </c>
      <c r="AP300" s="1155">
        <f t="shared" si="174"/>
        <v>0</v>
      </c>
    </row>
    <row r="301" spans="1:48" x14ac:dyDescent="0.2">
      <c r="A301" s="480"/>
      <c r="B301" s="481"/>
      <c r="C301" s="495"/>
      <c r="D301" s="514"/>
      <c r="E301" s="514"/>
      <c r="F301" s="471"/>
      <c r="G301" s="470">
        <f t="shared" si="152"/>
        <v>0</v>
      </c>
      <c r="H301" s="471"/>
      <c r="I301" s="471"/>
      <c r="J301" s="471"/>
      <c r="K301" s="471"/>
      <c r="L301" s="471"/>
      <c r="M301" s="471"/>
      <c r="N301" s="471"/>
      <c r="O301" s="471"/>
      <c r="P301" s="471"/>
      <c r="Q301" s="471"/>
      <c r="R301" s="471"/>
      <c r="S301" s="496">
        <f>IFERROR(IF(A301&lt;&gt;"GfB",(SUM(G301:J301,L301,P301)*12+(N301+O301))*(100+$J$12+$J$13)%+((K301+M301+Q301+R301*('B4_Allgemeine Angaben'!$L$53=1))*12),(SUM(G301:J301,L301,P301)*12+(N301+O301))*(100+$J$15+$J$13)%+((K301+M301+Q301+R301*('B4_Allgemeine Angaben'!$L$53=1))*12)),0)</f>
        <v>0</v>
      </c>
      <c r="T301" s="497">
        <f t="shared" si="153"/>
        <v>0</v>
      </c>
      <c r="U301" s="475"/>
      <c r="V301" s="553">
        <f t="shared" si="154"/>
        <v>0</v>
      </c>
      <c r="W301" s="476">
        <f t="shared" si="155"/>
        <v>0</v>
      </c>
      <c r="X301" s="476">
        <f t="shared" si="156"/>
        <v>0</v>
      </c>
      <c r="Y301" s="476">
        <f t="shared" si="157"/>
        <v>0</v>
      </c>
      <c r="Z301" s="554">
        <f t="shared" si="158"/>
        <v>0</v>
      </c>
      <c r="AA301" s="477">
        <f t="shared" si="159"/>
        <v>0</v>
      </c>
      <c r="AB301" s="477">
        <f t="shared" si="160"/>
        <v>0</v>
      </c>
      <c r="AC301" s="477">
        <f t="shared" si="161"/>
        <v>0</v>
      </c>
      <c r="AD301" s="555">
        <f t="shared" si="162"/>
        <v>0</v>
      </c>
      <c r="AE301" s="478">
        <f t="shared" si="163"/>
        <v>0</v>
      </c>
      <c r="AF301" s="478">
        <f t="shared" si="164"/>
        <v>0</v>
      </c>
      <c r="AG301" s="478">
        <f t="shared" si="165"/>
        <v>0</v>
      </c>
      <c r="AH301" s="479">
        <f t="shared" si="166"/>
        <v>0</v>
      </c>
      <c r="AI301" s="479">
        <f t="shared" si="167"/>
        <v>0</v>
      </c>
      <c r="AJ301" s="479">
        <f t="shared" si="168"/>
        <v>0</v>
      </c>
      <c r="AK301" s="413">
        <f t="shared" si="169"/>
        <v>0</v>
      </c>
      <c r="AL301" s="413">
        <f t="shared" si="170"/>
        <v>0</v>
      </c>
      <c r="AM301" s="413">
        <f t="shared" si="171"/>
        <v>0</v>
      </c>
      <c r="AN301" s="1124">
        <f t="shared" si="172"/>
        <v>0</v>
      </c>
      <c r="AO301" s="1138">
        <f t="shared" si="173"/>
        <v>0</v>
      </c>
      <c r="AP301" s="1155">
        <f t="shared" si="174"/>
        <v>0</v>
      </c>
    </row>
    <row r="302" spans="1:48" x14ac:dyDescent="0.2">
      <c r="A302" s="480"/>
      <c r="B302" s="481"/>
      <c r="C302" s="495"/>
      <c r="D302" s="514"/>
      <c r="E302" s="514"/>
      <c r="F302" s="471"/>
      <c r="G302" s="470">
        <f t="shared" si="152"/>
        <v>0</v>
      </c>
      <c r="H302" s="471"/>
      <c r="I302" s="471"/>
      <c r="J302" s="471"/>
      <c r="K302" s="471"/>
      <c r="L302" s="471"/>
      <c r="M302" s="471"/>
      <c r="N302" s="471"/>
      <c r="O302" s="471"/>
      <c r="P302" s="471"/>
      <c r="Q302" s="471"/>
      <c r="R302" s="471"/>
      <c r="S302" s="496">
        <f>IFERROR(IF(A302&lt;&gt;"GfB",(SUM(G302:J302,L302,P302)*12+(N302+O302))*(100+$J$12+$J$13)%+((K302+M302+Q302+R302*('B4_Allgemeine Angaben'!$L$53=1))*12),(SUM(G302:J302,L302,P302)*12+(N302+O302))*(100+$J$15+$J$13)%+((K302+M302+Q302+R302*('B4_Allgemeine Angaben'!$L$53=1))*12)),0)</f>
        <v>0</v>
      </c>
      <c r="T302" s="497">
        <f t="shared" si="153"/>
        <v>0</v>
      </c>
      <c r="U302" s="475"/>
      <c r="V302" s="553">
        <f t="shared" si="154"/>
        <v>0</v>
      </c>
      <c r="W302" s="476">
        <f t="shared" si="155"/>
        <v>0</v>
      </c>
      <c r="X302" s="476">
        <f t="shared" si="156"/>
        <v>0</v>
      </c>
      <c r="Y302" s="476">
        <f t="shared" si="157"/>
        <v>0</v>
      </c>
      <c r="Z302" s="554">
        <f t="shared" si="158"/>
        <v>0</v>
      </c>
      <c r="AA302" s="477">
        <f t="shared" si="159"/>
        <v>0</v>
      </c>
      <c r="AB302" s="477">
        <f t="shared" si="160"/>
        <v>0</v>
      </c>
      <c r="AC302" s="477">
        <f t="shared" si="161"/>
        <v>0</v>
      </c>
      <c r="AD302" s="555">
        <f t="shared" si="162"/>
        <v>0</v>
      </c>
      <c r="AE302" s="478">
        <f t="shared" si="163"/>
        <v>0</v>
      </c>
      <c r="AF302" s="478">
        <f t="shared" si="164"/>
        <v>0</v>
      </c>
      <c r="AG302" s="478">
        <f t="shared" si="165"/>
        <v>0</v>
      </c>
      <c r="AH302" s="479">
        <f t="shared" si="166"/>
        <v>0</v>
      </c>
      <c r="AI302" s="479">
        <f t="shared" si="167"/>
        <v>0</v>
      </c>
      <c r="AJ302" s="479">
        <f t="shared" si="168"/>
        <v>0</v>
      </c>
      <c r="AK302" s="413">
        <f t="shared" si="169"/>
        <v>0</v>
      </c>
      <c r="AL302" s="413">
        <f t="shared" si="170"/>
        <v>0</v>
      </c>
      <c r="AM302" s="413">
        <f t="shared" si="171"/>
        <v>0</v>
      </c>
      <c r="AN302" s="1124">
        <f t="shared" si="172"/>
        <v>0</v>
      </c>
      <c r="AO302" s="1138">
        <f t="shared" si="173"/>
        <v>0</v>
      </c>
      <c r="AP302" s="1155">
        <f t="shared" si="174"/>
        <v>0</v>
      </c>
    </row>
    <row r="303" spans="1:48" x14ac:dyDescent="0.2">
      <c r="A303" s="480"/>
      <c r="B303" s="481"/>
      <c r="C303" s="495"/>
      <c r="D303" s="514"/>
      <c r="E303" s="514"/>
      <c r="F303" s="471"/>
      <c r="G303" s="470">
        <f t="shared" si="152"/>
        <v>0</v>
      </c>
      <c r="H303" s="471"/>
      <c r="I303" s="471"/>
      <c r="J303" s="471"/>
      <c r="K303" s="471"/>
      <c r="L303" s="471"/>
      <c r="M303" s="471"/>
      <c r="N303" s="471"/>
      <c r="O303" s="471"/>
      <c r="P303" s="471"/>
      <c r="Q303" s="471"/>
      <c r="R303" s="471"/>
      <c r="S303" s="496">
        <f>IFERROR(IF(A303&lt;&gt;"GfB",(SUM(G303:J303,L303,P303)*12+(N303+O303))*(100+$J$12+$J$13)%+((K303+M303+Q303+R303*('B4_Allgemeine Angaben'!$L$53=1))*12),(SUM(G303:J303,L303,P303)*12+(N303+O303))*(100+$J$15+$J$13)%+((K303+M303+Q303+R303*('B4_Allgemeine Angaben'!$L$53=1))*12)),0)</f>
        <v>0</v>
      </c>
      <c r="T303" s="497">
        <f t="shared" si="153"/>
        <v>0</v>
      </c>
      <c r="U303" s="475"/>
      <c r="V303" s="553">
        <f t="shared" si="154"/>
        <v>0</v>
      </c>
      <c r="W303" s="476">
        <f t="shared" si="155"/>
        <v>0</v>
      </c>
      <c r="X303" s="476">
        <f t="shared" si="156"/>
        <v>0</v>
      </c>
      <c r="Y303" s="476">
        <f t="shared" si="157"/>
        <v>0</v>
      </c>
      <c r="Z303" s="554">
        <f t="shared" si="158"/>
        <v>0</v>
      </c>
      <c r="AA303" s="477">
        <f t="shared" si="159"/>
        <v>0</v>
      </c>
      <c r="AB303" s="477">
        <f t="shared" si="160"/>
        <v>0</v>
      </c>
      <c r="AC303" s="477">
        <f t="shared" si="161"/>
        <v>0</v>
      </c>
      <c r="AD303" s="555">
        <f t="shared" si="162"/>
        <v>0</v>
      </c>
      <c r="AE303" s="478">
        <f t="shared" si="163"/>
        <v>0</v>
      </c>
      <c r="AF303" s="478">
        <f t="shared" si="164"/>
        <v>0</v>
      </c>
      <c r="AG303" s="478">
        <f t="shared" si="165"/>
        <v>0</v>
      </c>
      <c r="AH303" s="479">
        <f t="shared" si="166"/>
        <v>0</v>
      </c>
      <c r="AI303" s="479">
        <f t="shared" si="167"/>
        <v>0</v>
      </c>
      <c r="AJ303" s="479">
        <f t="shared" si="168"/>
        <v>0</v>
      </c>
      <c r="AK303" s="413">
        <f t="shared" si="169"/>
        <v>0</v>
      </c>
      <c r="AL303" s="413">
        <f t="shared" si="170"/>
        <v>0</v>
      </c>
      <c r="AM303" s="413">
        <f t="shared" si="171"/>
        <v>0</v>
      </c>
      <c r="AN303" s="1124">
        <f t="shared" si="172"/>
        <v>0</v>
      </c>
      <c r="AO303" s="1138">
        <f t="shared" si="173"/>
        <v>0</v>
      </c>
      <c r="AP303" s="1155">
        <f t="shared" si="174"/>
        <v>0</v>
      </c>
    </row>
    <row r="304" spans="1:48" x14ac:dyDescent="0.2">
      <c r="A304" s="480"/>
      <c r="B304" s="481"/>
      <c r="C304" s="495"/>
      <c r="D304" s="514"/>
      <c r="E304" s="514"/>
      <c r="F304" s="471"/>
      <c r="G304" s="470">
        <f t="shared" si="152"/>
        <v>0</v>
      </c>
      <c r="H304" s="471"/>
      <c r="I304" s="471"/>
      <c r="J304" s="471"/>
      <c r="K304" s="471"/>
      <c r="L304" s="471"/>
      <c r="M304" s="471"/>
      <c r="N304" s="471"/>
      <c r="O304" s="471"/>
      <c r="P304" s="471"/>
      <c r="Q304" s="471"/>
      <c r="R304" s="471"/>
      <c r="S304" s="496">
        <f>IFERROR(IF(A304&lt;&gt;"GfB",(SUM(G304:J304,L304,P304)*12+(N304+O304))*(100+$J$12+$J$13)%+((K304+M304+Q304+R304*('B4_Allgemeine Angaben'!$L$53=1))*12),(SUM(G304:J304,L304,P304)*12+(N304+O304))*(100+$J$15+$J$13)%+((K304+M304+Q304+R304*('B4_Allgemeine Angaben'!$L$53=1))*12)),0)</f>
        <v>0</v>
      </c>
      <c r="T304" s="497">
        <f t="shared" si="153"/>
        <v>0</v>
      </c>
      <c r="U304" s="475"/>
      <c r="V304" s="553">
        <f t="shared" si="154"/>
        <v>0</v>
      </c>
      <c r="W304" s="476">
        <f t="shared" si="155"/>
        <v>0</v>
      </c>
      <c r="X304" s="476">
        <f t="shared" si="156"/>
        <v>0</v>
      </c>
      <c r="Y304" s="476">
        <f t="shared" si="157"/>
        <v>0</v>
      </c>
      <c r="Z304" s="554">
        <f t="shared" si="158"/>
        <v>0</v>
      </c>
      <c r="AA304" s="477">
        <f t="shared" si="159"/>
        <v>0</v>
      </c>
      <c r="AB304" s="477">
        <f t="shared" si="160"/>
        <v>0</v>
      </c>
      <c r="AC304" s="477">
        <f t="shared" si="161"/>
        <v>0</v>
      </c>
      <c r="AD304" s="555">
        <f t="shared" si="162"/>
        <v>0</v>
      </c>
      <c r="AE304" s="478">
        <f t="shared" si="163"/>
        <v>0</v>
      </c>
      <c r="AF304" s="478">
        <f t="shared" si="164"/>
        <v>0</v>
      </c>
      <c r="AG304" s="478">
        <f t="shared" si="165"/>
        <v>0</v>
      </c>
      <c r="AH304" s="479">
        <f t="shared" si="166"/>
        <v>0</v>
      </c>
      <c r="AI304" s="479">
        <f t="shared" si="167"/>
        <v>0</v>
      </c>
      <c r="AJ304" s="479">
        <f t="shared" si="168"/>
        <v>0</v>
      </c>
      <c r="AK304" s="413">
        <f t="shared" si="169"/>
        <v>0</v>
      </c>
      <c r="AL304" s="413">
        <f t="shared" si="170"/>
        <v>0</v>
      </c>
      <c r="AM304" s="413">
        <f t="shared" si="171"/>
        <v>0</v>
      </c>
      <c r="AN304" s="1124">
        <f t="shared" si="172"/>
        <v>0</v>
      </c>
      <c r="AO304" s="1138">
        <f t="shared" si="173"/>
        <v>0</v>
      </c>
      <c r="AP304" s="1155">
        <f t="shared" si="174"/>
        <v>0</v>
      </c>
    </row>
    <row r="305" spans="1:42" x14ac:dyDescent="0.2">
      <c r="A305" s="480"/>
      <c r="B305" s="481"/>
      <c r="C305" s="495"/>
      <c r="D305" s="514"/>
      <c r="E305" s="514"/>
      <c r="F305" s="471"/>
      <c r="G305" s="470">
        <f t="shared" si="152"/>
        <v>0</v>
      </c>
      <c r="H305" s="471"/>
      <c r="I305" s="471"/>
      <c r="J305" s="471"/>
      <c r="K305" s="471"/>
      <c r="L305" s="471"/>
      <c r="M305" s="471"/>
      <c r="N305" s="471"/>
      <c r="O305" s="471"/>
      <c r="P305" s="471"/>
      <c r="Q305" s="471"/>
      <c r="R305" s="471"/>
      <c r="S305" s="496">
        <f>IFERROR(IF(A305&lt;&gt;"GfB",(SUM(G305:J305,L305,P305)*12+(N305+O305))*(100+$J$12+$J$13)%+((K305+M305+Q305+R305*('B4_Allgemeine Angaben'!$L$53=1))*12),(SUM(G305:J305,L305,P305)*12+(N305+O305))*(100+$J$15+$J$13)%+((K305+M305+Q305+R305*('B4_Allgemeine Angaben'!$L$53=1))*12)),0)</f>
        <v>0</v>
      </c>
      <c r="T305" s="497">
        <f t="shared" si="153"/>
        <v>0</v>
      </c>
      <c r="U305" s="475"/>
      <c r="V305" s="553">
        <f t="shared" si="154"/>
        <v>0</v>
      </c>
      <c r="W305" s="476">
        <f t="shared" si="155"/>
        <v>0</v>
      </c>
      <c r="X305" s="476">
        <f t="shared" si="156"/>
        <v>0</v>
      </c>
      <c r="Y305" s="476">
        <f t="shared" si="157"/>
        <v>0</v>
      </c>
      <c r="Z305" s="554">
        <f t="shared" si="158"/>
        <v>0</v>
      </c>
      <c r="AA305" s="477">
        <f t="shared" si="159"/>
        <v>0</v>
      </c>
      <c r="AB305" s="477">
        <f t="shared" si="160"/>
        <v>0</v>
      </c>
      <c r="AC305" s="477">
        <f t="shared" si="161"/>
        <v>0</v>
      </c>
      <c r="AD305" s="555">
        <f t="shared" si="162"/>
        <v>0</v>
      </c>
      <c r="AE305" s="478">
        <f t="shared" si="163"/>
        <v>0</v>
      </c>
      <c r="AF305" s="478">
        <f t="shared" si="164"/>
        <v>0</v>
      </c>
      <c r="AG305" s="478">
        <f t="shared" si="165"/>
        <v>0</v>
      </c>
      <c r="AH305" s="479">
        <f t="shared" si="166"/>
        <v>0</v>
      </c>
      <c r="AI305" s="479">
        <f t="shared" si="167"/>
        <v>0</v>
      </c>
      <c r="AJ305" s="479">
        <f t="shared" si="168"/>
        <v>0</v>
      </c>
      <c r="AK305" s="413">
        <f t="shared" si="169"/>
        <v>0</v>
      </c>
      <c r="AL305" s="413">
        <f t="shared" si="170"/>
        <v>0</v>
      </c>
      <c r="AM305" s="413">
        <f t="shared" si="171"/>
        <v>0</v>
      </c>
      <c r="AN305" s="1124">
        <f t="shared" si="172"/>
        <v>0</v>
      </c>
      <c r="AO305" s="1138">
        <f t="shared" si="173"/>
        <v>0</v>
      </c>
      <c r="AP305" s="1155">
        <f t="shared" si="174"/>
        <v>0</v>
      </c>
    </row>
    <row r="306" spans="1:42" x14ac:dyDescent="0.2">
      <c r="A306" s="480"/>
      <c r="B306" s="481"/>
      <c r="C306" s="495"/>
      <c r="D306" s="514"/>
      <c r="E306" s="514"/>
      <c r="F306" s="471"/>
      <c r="G306" s="470">
        <f t="shared" si="152"/>
        <v>0</v>
      </c>
      <c r="H306" s="471"/>
      <c r="I306" s="471"/>
      <c r="J306" s="471"/>
      <c r="K306" s="471"/>
      <c r="L306" s="471"/>
      <c r="M306" s="471"/>
      <c r="N306" s="471"/>
      <c r="O306" s="471"/>
      <c r="P306" s="471"/>
      <c r="Q306" s="471"/>
      <c r="R306" s="471"/>
      <c r="S306" s="496">
        <f>IFERROR(IF(A306&lt;&gt;"GfB",(SUM(G306:J306,L306,P306)*12+(N306+O306))*(100+$J$12+$J$13)%+((K306+M306+Q306+R306*('B4_Allgemeine Angaben'!$L$53=1))*12),(SUM(G306:J306,L306,P306)*12+(N306+O306))*(100+$J$15+$J$13)%+((K306+M306+Q306+R306*('B4_Allgemeine Angaben'!$L$53=1))*12)),0)</f>
        <v>0</v>
      </c>
      <c r="T306" s="497">
        <f t="shared" si="153"/>
        <v>0</v>
      </c>
      <c r="U306" s="475"/>
      <c r="V306" s="553">
        <f t="shared" si="154"/>
        <v>0</v>
      </c>
      <c r="W306" s="476">
        <f t="shared" si="155"/>
        <v>0</v>
      </c>
      <c r="X306" s="476">
        <f t="shared" si="156"/>
        <v>0</v>
      </c>
      <c r="Y306" s="476">
        <f t="shared" si="157"/>
        <v>0</v>
      </c>
      <c r="Z306" s="554">
        <f t="shared" si="158"/>
        <v>0</v>
      </c>
      <c r="AA306" s="477">
        <f t="shared" si="159"/>
        <v>0</v>
      </c>
      <c r="AB306" s="477">
        <f t="shared" si="160"/>
        <v>0</v>
      </c>
      <c r="AC306" s="477">
        <f t="shared" si="161"/>
        <v>0</v>
      </c>
      <c r="AD306" s="555">
        <f t="shared" si="162"/>
        <v>0</v>
      </c>
      <c r="AE306" s="478">
        <f t="shared" si="163"/>
        <v>0</v>
      </c>
      <c r="AF306" s="478">
        <f t="shared" si="164"/>
        <v>0</v>
      </c>
      <c r="AG306" s="478">
        <f t="shared" si="165"/>
        <v>0</v>
      </c>
      <c r="AH306" s="479">
        <f t="shared" si="166"/>
        <v>0</v>
      </c>
      <c r="AI306" s="479">
        <f t="shared" si="167"/>
        <v>0</v>
      </c>
      <c r="AJ306" s="479">
        <f t="shared" si="168"/>
        <v>0</v>
      </c>
      <c r="AK306" s="413">
        <f t="shared" si="169"/>
        <v>0</v>
      </c>
      <c r="AL306" s="413">
        <f t="shared" si="170"/>
        <v>0</v>
      </c>
      <c r="AM306" s="413">
        <f t="shared" si="171"/>
        <v>0</v>
      </c>
      <c r="AN306" s="1124">
        <f t="shared" si="172"/>
        <v>0</v>
      </c>
      <c r="AO306" s="1138">
        <f t="shared" si="173"/>
        <v>0</v>
      </c>
      <c r="AP306" s="1155">
        <f t="shared" si="174"/>
        <v>0</v>
      </c>
    </row>
    <row r="307" spans="1:42" x14ac:dyDescent="0.2">
      <c r="A307" s="480"/>
      <c r="B307" s="481"/>
      <c r="C307" s="495"/>
      <c r="D307" s="514"/>
      <c r="E307" s="514"/>
      <c r="F307" s="471"/>
      <c r="G307" s="470">
        <f t="shared" si="152"/>
        <v>0</v>
      </c>
      <c r="H307" s="471"/>
      <c r="I307" s="471"/>
      <c r="J307" s="471"/>
      <c r="K307" s="471"/>
      <c r="L307" s="471"/>
      <c r="M307" s="471"/>
      <c r="N307" s="471"/>
      <c r="O307" s="471"/>
      <c r="P307" s="471"/>
      <c r="Q307" s="471"/>
      <c r="R307" s="471"/>
      <c r="S307" s="496">
        <f>IFERROR(IF(A307&lt;&gt;"GfB",(SUM(G307:J307,L307,P307)*12+(N307+O307))*(100+$J$12+$J$13)%+((K307+M307+Q307+R307*('B4_Allgemeine Angaben'!$L$53=1))*12),(SUM(G307:J307,L307,P307)*12+(N307+O307))*(100+$J$15+$J$13)%+((K307+M307+Q307+R307*('B4_Allgemeine Angaben'!$L$53=1))*12)),0)</f>
        <v>0</v>
      </c>
      <c r="T307" s="497">
        <f t="shared" si="153"/>
        <v>0</v>
      </c>
      <c r="U307" s="475"/>
      <c r="V307" s="553">
        <f t="shared" si="154"/>
        <v>0</v>
      </c>
      <c r="W307" s="476">
        <f t="shared" si="155"/>
        <v>0</v>
      </c>
      <c r="X307" s="476">
        <f t="shared" si="156"/>
        <v>0</v>
      </c>
      <c r="Y307" s="476">
        <f t="shared" si="157"/>
        <v>0</v>
      </c>
      <c r="Z307" s="554">
        <f t="shared" si="158"/>
        <v>0</v>
      </c>
      <c r="AA307" s="477">
        <f t="shared" si="159"/>
        <v>0</v>
      </c>
      <c r="AB307" s="477">
        <f t="shared" si="160"/>
        <v>0</v>
      </c>
      <c r="AC307" s="477">
        <f t="shared" si="161"/>
        <v>0</v>
      </c>
      <c r="AD307" s="555">
        <f t="shared" si="162"/>
        <v>0</v>
      </c>
      <c r="AE307" s="478">
        <f t="shared" si="163"/>
        <v>0</v>
      </c>
      <c r="AF307" s="478">
        <f t="shared" si="164"/>
        <v>0</v>
      </c>
      <c r="AG307" s="478">
        <f t="shared" si="165"/>
        <v>0</v>
      </c>
      <c r="AH307" s="479">
        <f t="shared" si="166"/>
        <v>0</v>
      </c>
      <c r="AI307" s="479">
        <f t="shared" si="167"/>
        <v>0</v>
      </c>
      <c r="AJ307" s="479">
        <f t="shared" si="168"/>
        <v>0</v>
      </c>
      <c r="AK307" s="413">
        <f t="shared" si="169"/>
        <v>0</v>
      </c>
      <c r="AL307" s="413">
        <f t="shared" si="170"/>
        <v>0</v>
      </c>
      <c r="AM307" s="413">
        <f t="shared" si="171"/>
        <v>0</v>
      </c>
      <c r="AN307" s="1124">
        <f t="shared" si="172"/>
        <v>0</v>
      </c>
      <c r="AO307" s="1138">
        <f t="shared" si="173"/>
        <v>0</v>
      </c>
      <c r="AP307" s="1155">
        <f t="shared" si="174"/>
        <v>0</v>
      </c>
    </row>
    <row r="308" spans="1:42" x14ac:dyDescent="0.2">
      <c r="A308" s="480"/>
      <c r="B308" s="481"/>
      <c r="C308" s="495"/>
      <c r="D308" s="514"/>
      <c r="E308" s="514"/>
      <c r="F308" s="471"/>
      <c r="G308" s="470">
        <f t="shared" si="152"/>
        <v>0</v>
      </c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96">
        <f>IFERROR(IF(A308&lt;&gt;"GfB",(SUM(G308:J308,L308,P308)*12+(N308+O308))*(100+$J$12+$J$13)%+((K308+M308+Q308+R308*('B4_Allgemeine Angaben'!$L$53=1))*12),(SUM(G308:J308,L308,P308)*12+(N308+O308))*(100+$J$15+$J$13)%+((K308+M308+Q308+R308*('B4_Allgemeine Angaben'!$L$53=1))*12)),0)</f>
        <v>0</v>
      </c>
      <c r="T308" s="497">
        <f t="shared" si="153"/>
        <v>0</v>
      </c>
      <c r="U308" s="475"/>
      <c r="V308" s="553">
        <f t="shared" si="154"/>
        <v>0</v>
      </c>
      <c r="W308" s="476">
        <f t="shared" si="155"/>
        <v>0</v>
      </c>
      <c r="X308" s="476">
        <f t="shared" si="156"/>
        <v>0</v>
      </c>
      <c r="Y308" s="476">
        <f t="shared" si="157"/>
        <v>0</v>
      </c>
      <c r="Z308" s="554">
        <f t="shared" si="158"/>
        <v>0</v>
      </c>
      <c r="AA308" s="477">
        <f t="shared" si="159"/>
        <v>0</v>
      </c>
      <c r="AB308" s="477">
        <f t="shared" si="160"/>
        <v>0</v>
      </c>
      <c r="AC308" s="477">
        <f t="shared" si="161"/>
        <v>0</v>
      </c>
      <c r="AD308" s="555">
        <f t="shared" si="162"/>
        <v>0</v>
      </c>
      <c r="AE308" s="478">
        <f t="shared" si="163"/>
        <v>0</v>
      </c>
      <c r="AF308" s="478">
        <f t="shared" si="164"/>
        <v>0</v>
      </c>
      <c r="AG308" s="478">
        <f t="shared" si="165"/>
        <v>0</v>
      </c>
      <c r="AH308" s="479">
        <f t="shared" si="166"/>
        <v>0</v>
      </c>
      <c r="AI308" s="479">
        <f t="shared" si="167"/>
        <v>0</v>
      </c>
      <c r="AJ308" s="479">
        <f t="shared" si="168"/>
        <v>0</v>
      </c>
      <c r="AK308" s="413">
        <f t="shared" si="169"/>
        <v>0</v>
      </c>
      <c r="AL308" s="413">
        <f t="shared" si="170"/>
        <v>0</v>
      </c>
      <c r="AM308" s="413">
        <f t="shared" si="171"/>
        <v>0</v>
      </c>
      <c r="AN308" s="1124">
        <f t="shared" si="172"/>
        <v>0</v>
      </c>
      <c r="AO308" s="1138">
        <f t="shared" si="173"/>
        <v>0</v>
      </c>
      <c r="AP308" s="1155">
        <f t="shared" si="174"/>
        <v>0</v>
      </c>
    </row>
    <row r="309" spans="1:42" x14ac:dyDescent="0.2">
      <c r="A309" s="480"/>
      <c r="B309" s="481"/>
      <c r="C309" s="495"/>
      <c r="D309" s="514"/>
      <c r="E309" s="514"/>
      <c r="F309" s="471"/>
      <c r="G309" s="470">
        <f t="shared" si="152"/>
        <v>0</v>
      </c>
      <c r="H309" s="471"/>
      <c r="I309" s="471"/>
      <c r="J309" s="471"/>
      <c r="K309" s="471"/>
      <c r="L309" s="471"/>
      <c r="M309" s="471"/>
      <c r="N309" s="471"/>
      <c r="O309" s="471"/>
      <c r="P309" s="471"/>
      <c r="Q309" s="471"/>
      <c r="R309" s="471"/>
      <c r="S309" s="496">
        <f>IFERROR(IF(A309&lt;&gt;"GfB",(SUM(G309:J309,L309,P309)*12+(N309+O309))*(100+$J$12+$J$13)%+((K309+M309+Q309+R309*('B4_Allgemeine Angaben'!$L$53=1))*12),(SUM(G309:J309,L309,P309)*12+(N309+O309))*(100+$J$15+$J$13)%+((K309+M309+Q309+R309*('B4_Allgemeine Angaben'!$L$53=1))*12)),0)</f>
        <v>0</v>
      </c>
      <c r="T309" s="497">
        <f t="shared" si="153"/>
        <v>0</v>
      </c>
      <c r="U309" s="475"/>
      <c r="V309" s="553">
        <f t="shared" si="154"/>
        <v>0</v>
      </c>
      <c r="W309" s="476">
        <f t="shared" si="155"/>
        <v>0</v>
      </c>
      <c r="X309" s="476">
        <f t="shared" si="156"/>
        <v>0</v>
      </c>
      <c r="Y309" s="476">
        <f t="shared" si="157"/>
        <v>0</v>
      </c>
      <c r="Z309" s="554">
        <f t="shared" si="158"/>
        <v>0</v>
      </c>
      <c r="AA309" s="477">
        <f t="shared" si="159"/>
        <v>0</v>
      </c>
      <c r="AB309" s="477">
        <f t="shared" si="160"/>
        <v>0</v>
      </c>
      <c r="AC309" s="477">
        <f t="shared" si="161"/>
        <v>0</v>
      </c>
      <c r="AD309" s="555">
        <f t="shared" si="162"/>
        <v>0</v>
      </c>
      <c r="AE309" s="478">
        <f t="shared" si="163"/>
        <v>0</v>
      </c>
      <c r="AF309" s="478">
        <f t="shared" si="164"/>
        <v>0</v>
      </c>
      <c r="AG309" s="478">
        <f t="shared" si="165"/>
        <v>0</v>
      </c>
      <c r="AH309" s="479">
        <f t="shared" si="166"/>
        <v>0</v>
      </c>
      <c r="AI309" s="479">
        <f t="shared" si="167"/>
        <v>0</v>
      </c>
      <c r="AJ309" s="479">
        <f t="shared" si="168"/>
        <v>0</v>
      </c>
      <c r="AK309" s="413">
        <f t="shared" si="169"/>
        <v>0</v>
      </c>
      <c r="AL309" s="413">
        <f t="shared" si="170"/>
        <v>0</v>
      </c>
      <c r="AM309" s="413">
        <f t="shared" si="171"/>
        <v>0</v>
      </c>
      <c r="AN309" s="1124">
        <f t="shared" si="172"/>
        <v>0</v>
      </c>
      <c r="AO309" s="1138">
        <f t="shared" si="173"/>
        <v>0</v>
      </c>
      <c r="AP309" s="1155">
        <f t="shared" si="174"/>
        <v>0</v>
      </c>
    </row>
    <row r="310" spans="1:42" x14ac:dyDescent="0.2">
      <c r="A310" s="480"/>
      <c r="B310" s="481"/>
      <c r="C310" s="495"/>
      <c r="D310" s="514"/>
      <c r="E310" s="514"/>
      <c r="F310" s="471"/>
      <c r="G310" s="470">
        <f t="shared" si="152"/>
        <v>0</v>
      </c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96">
        <f>IFERROR(IF(A310&lt;&gt;"GfB",(SUM(G310:J310,L310,P310)*12+(N310+O310))*(100+$J$12+$J$13)%+((K310+M310+Q310+R310*('B4_Allgemeine Angaben'!$L$53=1))*12),(SUM(G310:J310,L310,P310)*12+(N310+O310))*(100+$J$15+$J$13)%+((K310+M310+Q310+R310*('B4_Allgemeine Angaben'!$L$53=1))*12)),0)</f>
        <v>0</v>
      </c>
      <c r="T310" s="497">
        <f t="shared" si="153"/>
        <v>0</v>
      </c>
      <c r="U310" s="475"/>
      <c r="V310" s="553">
        <f t="shared" si="154"/>
        <v>0</v>
      </c>
      <c r="W310" s="476">
        <f t="shared" si="155"/>
        <v>0</v>
      </c>
      <c r="X310" s="476">
        <f t="shared" si="156"/>
        <v>0</v>
      </c>
      <c r="Y310" s="476">
        <f t="shared" si="157"/>
        <v>0</v>
      </c>
      <c r="Z310" s="554">
        <f t="shared" si="158"/>
        <v>0</v>
      </c>
      <c r="AA310" s="477">
        <f t="shared" si="159"/>
        <v>0</v>
      </c>
      <c r="AB310" s="477">
        <f t="shared" si="160"/>
        <v>0</v>
      </c>
      <c r="AC310" s="477">
        <f t="shared" si="161"/>
        <v>0</v>
      </c>
      <c r="AD310" s="555">
        <f t="shared" si="162"/>
        <v>0</v>
      </c>
      <c r="AE310" s="478">
        <f t="shared" si="163"/>
        <v>0</v>
      </c>
      <c r="AF310" s="478">
        <f t="shared" si="164"/>
        <v>0</v>
      </c>
      <c r="AG310" s="478">
        <f t="shared" si="165"/>
        <v>0</v>
      </c>
      <c r="AH310" s="479">
        <f t="shared" si="166"/>
        <v>0</v>
      </c>
      <c r="AI310" s="479">
        <f t="shared" si="167"/>
        <v>0</v>
      </c>
      <c r="AJ310" s="479">
        <f t="shared" si="168"/>
        <v>0</v>
      </c>
      <c r="AK310" s="413">
        <f t="shared" si="169"/>
        <v>0</v>
      </c>
      <c r="AL310" s="413">
        <f t="shared" si="170"/>
        <v>0</v>
      </c>
      <c r="AM310" s="413">
        <f t="shared" si="171"/>
        <v>0</v>
      </c>
      <c r="AN310" s="1124">
        <f t="shared" si="172"/>
        <v>0</v>
      </c>
      <c r="AO310" s="1138">
        <f t="shared" si="173"/>
        <v>0</v>
      </c>
      <c r="AP310" s="1155">
        <f t="shared" si="174"/>
        <v>0</v>
      </c>
    </row>
    <row r="311" spans="1:42" x14ac:dyDescent="0.2">
      <c r="A311" s="480"/>
      <c r="B311" s="481"/>
      <c r="C311" s="495"/>
      <c r="D311" s="514"/>
      <c r="E311" s="514"/>
      <c r="F311" s="471"/>
      <c r="G311" s="470">
        <f t="shared" si="152"/>
        <v>0</v>
      </c>
      <c r="H311" s="471"/>
      <c r="I311" s="471"/>
      <c r="J311" s="471"/>
      <c r="K311" s="471"/>
      <c r="L311" s="471"/>
      <c r="M311" s="471"/>
      <c r="N311" s="471"/>
      <c r="O311" s="471"/>
      <c r="P311" s="471"/>
      <c r="Q311" s="471"/>
      <c r="R311" s="471"/>
      <c r="S311" s="496">
        <f>IFERROR(IF(A311&lt;&gt;"GfB",(SUM(G311:J311,L311,P311)*12+(N311+O311))*(100+$J$12+$J$13)%+((K311+M311+Q311+R311*('B4_Allgemeine Angaben'!$L$53=1))*12),(SUM(G311:J311,L311,P311)*12+(N311+O311))*(100+$J$15+$J$13)%+((K311+M311+Q311+R311*('B4_Allgemeine Angaben'!$L$53=1))*12)),0)</f>
        <v>0</v>
      </c>
      <c r="T311" s="497">
        <f t="shared" si="153"/>
        <v>0</v>
      </c>
      <c r="U311" s="475"/>
      <c r="V311" s="553">
        <f t="shared" si="154"/>
        <v>0</v>
      </c>
      <c r="W311" s="476">
        <f t="shared" si="155"/>
        <v>0</v>
      </c>
      <c r="X311" s="476">
        <f t="shared" si="156"/>
        <v>0</v>
      </c>
      <c r="Y311" s="476">
        <f t="shared" si="157"/>
        <v>0</v>
      </c>
      <c r="Z311" s="554">
        <f t="shared" si="158"/>
        <v>0</v>
      </c>
      <c r="AA311" s="477">
        <f t="shared" si="159"/>
        <v>0</v>
      </c>
      <c r="AB311" s="477">
        <f t="shared" si="160"/>
        <v>0</v>
      </c>
      <c r="AC311" s="477">
        <f t="shared" si="161"/>
        <v>0</v>
      </c>
      <c r="AD311" s="555">
        <f t="shared" si="162"/>
        <v>0</v>
      </c>
      <c r="AE311" s="478">
        <f t="shared" si="163"/>
        <v>0</v>
      </c>
      <c r="AF311" s="478">
        <f t="shared" si="164"/>
        <v>0</v>
      </c>
      <c r="AG311" s="478">
        <f t="shared" si="165"/>
        <v>0</v>
      </c>
      <c r="AH311" s="479">
        <f t="shared" si="166"/>
        <v>0</v>
      </c>
      <c r="AI311" s="479">
        <f t="shared" si="167"/>
        <v>0</v>
      </c>
      <c r="AJ311" s="479">
        <f t="shared" si="168"/>
        <v>0</v>
      </c>
      <c r="AK311" s="413">
        <f t="shared" si="169"/>
        <v>0</v>
      </c>
      <c r="AL311" s="413">
        <f t="shared" si="170"/>
        <v>0</v>
      </c>
      <c r="AM311" s="413">
        <f t="shared" si="171"/>
        <v>0</v>
      </c>
      <c r="AN311" s="1124">
        <f t="shared" si="172"/>
        <v>0</v>
      </c>
      <c r="AO311" s="1138">
        <f t="shared" si="173"/>
        <v>0</v>
      </c>
      <c r="AP311" s="1155">
        <f t="shared" si="174"/>
        <v>0</v>
      </c>
    </row>
    <row r="312" spans="1:42" x14ac:dyDescent="0.2">
      <c r="A312" s="480"/>
      <c r="B312" s="481"/>
      <c r="C312" s="495"/>
      <c r="D312" s="514"/>
      <c r="E312" s="514"/>
      <c r="F312" s="471"/>
      <c r="G312" s="470">
        <f t="shared" si="152"/>
        <v>0</v>
      </c>
      <c r="H312" s="471"/>
      <c r="I312" s="471"/>
      <c r="J312" s="471"/>
      <c r="K312" s="471"/>
      <c r="L312" s="471"/>
      <c r="M312" s="471"/>
      <c r="N312" s="471"/>
      <c r="O312" s="471"/>
      <c r="P312" s="471"/>
      <c r="Q312" s="471"/>
      <c r="R312" s="471"/>
      <c r="S312" s="496">
        <f>IFERROR(IF(A312&lt;&gt;"GfB",(SUM(G312:J312,L312,P312)*12+(N312+O312))*(100+$J$12+$J$13)%+((K312+M312+Q312+R312*('B4_Allgemeine Angaben'!$L$53=1))*12),(SUM(G312:J312,L312,P312)*12+(N312+O312))*(100+$J$15+$J$13)%+((K312+M312+Q312+R312*('B4_Allgemeine Angaben'!$L$53=1))*12)),0)</f>
        <v>0</v>
      </c>
      <c r="T312" s="497">
        <f t="shared" si="153"/>
        <v>0</v>
      </c>
      <c r="U312" s="475"/>
      <c r="V312" s="553">
        <f t="shared" si="154"/>
        <v>0</v>
      </c>
      <c r="W312" s="476">
        <f t="shared" si="155"/>
        <v>0</v>
      </c>
      <c r="X312" s="476">
        <f t="shared" si="156"/>
        <v>0</v>
      </c>
      <c r="Y312" s="476">
        <f t="shared" si="157"/>
        <v>0</v>
      </c>
      <c r="Z312" s="554">
        <f t="shared" si="158"/>
        <v>0</v>
      </c>
      <c r="AA312" s="477">
        <f t="shared" si="159"/>
        <v>0</v>
      </c>
      <c r="AB312" s="477">
        <f t="shared" si="160"/>
        <v>0</v>
      </c>
      <c r="AC312" s="477">
        <f t="shared" si="161"/>
        <v>0</v>
      </c>
      <c r="AD312" s="555">
        <f t="shared" si="162"/>
        <v>0</v>
      </c>
      <c r="AE312" s="478">
        <f t="shared" si="163"/>
        <v>0</v>
      </c>
      <c r="AF312" s="478">
        <f t="shared" si="164"/>
        <v>0</v>
      </c>
      <c r="AG312" s="478">
        <f t="shared" si="165"/>
        <v>0</v>
      </c>
      <c r="AH312" s="479">
        <f t="shared" si="166"/>
        <v>0</v>
      </c>
      <c r="AI312" s="479">
        <f t="shared" si="167"/>
        <v>0</v>
      </c>
      <c r="AJ312" s="479">
        <f t="shared" si="168"/>
        <v>0</v>
      </c>
      <c r="AK312" s="413">
        <f t="shared" si="169"/>
        <v>0</v>
      </c>
      <c r="AL312" s="413">
        <f t="shared" si="170"/>
        <v>0</v>
      </c>
      <c r="AM312" s="413">
        <f t="shared" si="171"/>
        <v>0</v>
      </c>
      <c r="AN312" s="1124">
        <f t="shared" si="172"/>
        <v>0</v>
      </c>
      <c r="AO312" s="1138">
        <f t="shared" si="173"/>
        <v>0</v>
      </c>
      <c r="AP312" s="1155">
        <f t="shared" si="174"/>
        <v>0</v>
      </c>
    </row>
    <row r="313" spans="1:42" x14ac:dyDescent="0.2">
      <c r="A313" s="480"/>
      <c r="B313" s="481"/>
      <c r="C313" s="495"/>
      <c r="D313" s="514"/>
      <c r="E313" s="514"/>
      <c r="F313" s="471"/>
      <c r="G313" s="470">
        <f t="shared" si="152"/>
        <v>0</v>
      </c>
      <c r="H313" s="471"/>
      <c r="I313" s="471"/>
      <c r="J313" s="471"/>
      <c r="K313" s="471"/>
      <c r="L313" s="471"/>
      <c r="M313" s="471"/>
      <c r="N313" s="471"/>
      <c r="O313" s="471"/>
      <c r="P313" s="471"/>
      <c r="Q313" s="471"/>
      <c r="R313" s="471"/>
      <c r="S313" s="496">
        <f>IFERROR(IF(A313&lt;&gt;"GfB",(SUM(G313:J313,L313,P313)*12+(N313+O313))*(100+$J$12+$J$13)%+((K313+M313+Q313+R313*('B4_Allgemeine Angaben'!$L$53=1))*12),(SUM(G313:J313,L313,P313)*12+(N313+O313))*(100+$J$15+$J$13)%+((K313+M313+Q313+R313*('B4_Allgemeine Angaben'!$L$53=1))*12)),0)</f>
        <v>0</v>
      </c>
      <c r="T313" s="497">
        <f t="shared" si="153"/>
        <v>0</v>
      </c>
      <c r="U313" s="475"/>
      <c r="V313" s="553">
        <f t="shared" si="154"/>
        <v>0</v>
      </c>
      <c r="W313" s="476">
        <f t="shared" si="155"/>
        <v>0</v>
      </c>
      <c r="X313" s="476">
        <f t="shared" si="156"/>
        <v>0</v>
      </c>
      <c r="Y313" s="476">
        <f t="shared" si="157"/>
        <v>0</v>
      </c>
      <c r="Z313" s="554">
        <f t="shared" si="158"/>
        <v>0</v>
      </c>
      <c r="AA313" s="477">
        <f t="shared" si="159"/>
        <v>0</v>
      </c>
      <c r="AB313" s="477">
        <f t="shared" si="160"/>
        <v>0</v>
      </c>
      <c r="AC313" s="477">
        <f t="shared" si="161"/>
        <v>0</v>
      </c>
      <c r="AD313" s="555">
        <f t="shared" si="162"/>
        <v>0</v>
      </c>
      <c r="AE313" s="478">
        <f t="shared" si="163"/>
        <v>0</v>
      </c>
      <c r="AF313" s="478">
        <f t="shared" si="164"/>
        <v>0</v>
      </c>
      <c r="AG313" s="478">
        <f t="shared" si="165"/>
        <v>0</v>
      </c>
      <c r="AH313" s="479">
        <f t="shared" si="166"/>
        <v>0</v>
      </c>
      <c r="AI313" s="479">
        <f t="shared" si="167"/>
        <v>0</v>
      </c>
      <c r="AJ313" s="479">
        <f t="shared" si="168"/>
        <v>0</v>
      </c>
      <c r="AK313" s="413">
        <f t="shared" si="169"/>
        <v>0</v>
      </c>
      <c r="AL313" s="413">
        <f t="shared" si="170"/>
        <v>0</v>
      </c>
      <c r="AM313" s="413">
        <f t="shared" si="171"/>
        <v>0</v>
      </c>
      <c r="AN313" s="1124">
        <f t="shared" si="172"/>
        <v>0</v>
      </c>
      <c r="AO313" s="1138">
        <f t="shared" si="173"/>
        <v>0</v>
      </c>
      <c r="AP313" s="1155">
        <f t="shared" si="174"/>
        <v>0</v>
      </c>
    </row>
    <row r="314" spans="1:42" x14ac:dyDescent="0.2">
      <c r="A314" s="480"/>
      <c r="B314" s="481"/>
      <c r="C314" s="495"/>
      <c r="D314" s="514"/>
      <c r="E314" s="514"/>
      <c r="F314" s="471"/>
      <c r="G314" s="470">
        <f t="shared" si="152"/>
        <v>0</v>
      </c>
      <c r="H314" s="471"/>
      <c r="I314" s="471"/>
      <c r="J314" s="471"/>
      <c r="K314" s="471"/>
      <c r="L314" s="471"/>
      <c r="M314" s="471"/>
      <c r="N314" s="471"/>
      <c r="O314" s="471"/>
      <c r="P314" s="471"/>
      <c r="Q314" s="471"/>
      <c r="R314" s="471"/>
      <c r="S314" s="496">
        <f>IFERROR(IF(A314&lt;&gt;"GfB",(SUM(G314:J314,L314,P314)*12+(N314+O314))*(100+$J$12+$J$13)%+((K314+M314+Q314+R314*('B4_Allgemeine Angaben'!$L$53=1))*12),(SUM(G314:J314,L314,P314)*12+(N314+O314))*(100+$J$15+$J$13)%+((K314+M314+Q314+R314*('B4_Allgemeine Angaben'!$L$53=1))*12)),0)</f>
        <v>0</v>
      </c>
      <c r="T314" s="497">
        <f t="shared" si="153"/>
        <v>0</v>
      </c>
      <c r="U314" s="475"/>
      <c r="V314" s="553">
        <f t="shared" si="154"/>
        <v>0</v>
      </c>
      <c r="W314" s="476">
        <f t="shared" si="155"/>
        <v>0</v>
      </c>
      <c r="X314" s="476">
        <f t="shared" si="156"/>
        <v>0</v>
      </c>
      <c r="Y314" s="476">
        <f t="shared" si="157"/>
        <v>0</v>
      </c>
      <c r="Z314" s="554">
        <f t="shared" si="158"/>
        <v>0</v>
      </c>
      <c r="AA314" s="477">
        <f t="shared" si="159"/>
        <v>0</v>
      </c>
      <c r="AB314" s="477">
        <f t="shared" si="160"/>
        <v>0</v>
      </c>
      <c r="AC314" s="477">
        <f t="shared" si="161"/>
        <v>0</v>
      </c>
      <c r="AD314" s="555">
        <f t="shared" si="162"/>
        <v>0</v>
      </c>
      <c r="AE314" s="478">
        <f t="shared" si="163"/>
        <v>0</v>
      </c>
      <c r="AF314" s="478">
        <f t="shared" si="164"/>
        <v>0</v>
      </c>
      <c r="AG314" s="478">
        <f t="shared" si="165"/>
        <v>0</v>
      </c>
      <c r="AH314" s="479">
        <f t="shared" si="166"/>
        <v>0</v>
      </c>
      <c r="AI314" s="479">
        <f t="shared" si="167"/>
        <v>0</v>
      </c>
      <c r="AJ314" s="479">
        <f t="shared" si="168"/>
        <v>0</v>
      </c>
      <c r="AK314" s="413">
        <f t="shared" si="169"/>
        <v>0</v>
      </c>
      <c r="AL314" s="413">
        <f t="shared" si="170"/>
        <v>0</v>
      </c>
      <c r="AM314" s="413">
        <f t="shared" si="171"/>
        <v>0</v>
      </c>
      <c r="AN314" s="1124">
        <f t="shared" si="172"/>
        <v>0</v>
      </c>
      <c r="AO314" s="1138">
        <f t="shared" si="173"/>
        <v>0</v>
      </c>
      <c r="AP314" s="1155">
        <f t="shared" si="174"/>
        <v>0</v>
      </c>
    </row>
    <row r="315" spans="1:42" x14ac:dyDescent="0.2">
      <c r="A315" s="480"/>
      <c r="B315" s="481"/>
      <c r="C315" s="495"/>
      <c r="D315" s="514"/>
      <c r="E315" s="514"/>
      <c r="F315" s="471"/>
      <c r="G315" s="470">
        <f t="shared" si="152"/>
        <v>0</v>
      </c>
      <c r="H315" s="471"/>
      <c r="I315" s="471"/>
      <c r="J315" s="471"/>
      <c r="K315" s="471"/>
      <c r="L315" s="471"/>
      <c r="M315" s="471"/>
      <c r="N315" s="471"/>
      <c r="O315" s="471"/>
      <c r="P315" s="471"/>
      <c r="Q315" s="471"/>
      <c r="R315" s="471"/>
      <c r="S315" s="496">
        <f>IFERROR(IF(A315&lt;&gt;"GfB",(SUM(G315:J315,L315,P315)*12+(N315+O315))*(100+$J$12+$J$13)%+((K315+M315+Q315+R315*('B4_Allgemeine Angaben'!$L$53=1))*12),(SUM(G315:J315,L315,P315)*12+(N315+O315))*(100+$J$15+$J$13)%+((K315+M315+Q315+R315*('B4_Allgemeine Angaben'!$L$53=1))*12)),0)</f>
        <v>0</v>
      </c>
      <c r="T315" s="497">
        <f t="shared" si="153"/>
        <v>0</v>
      </c>
      <c r="U315" s="475"/>
      <c r="V315" s="553">
        <f t="shared" si="154"/>
        <v>0</v>
      </c>
      <c r="W315" s="476">
        <f t="shared" si="155"/>
        <v>0</v>
      </c>
      <c r="X315" s="476">
        <f t="shared" si="156"/>
        <v>0</v>
      </c>
      <c r="Y315" s="476">
        <f t="shared" si="157"/>
        <v>0</v>
      </c>
      <c r="Z315" s="554">
        <f t="shared" si="158"/>
        <v>0</v>
      </c>
      <c r="AA315" s="477">
        <f t="shared" si="159"/>
        <v>0</v>
      </c>
      <c r="AB315" s="477">
        <f t="shared" si="160"/>
        <v>0</v>
      </c>
      <c r="AC315" s="477">
        <f t="shared" si="161"/>
        <v>0</v>
      </c>
      <c r="AD315" s="555">
        <f t="shared" si="162"/>
        <v>0</v>
      </c>
      <c r="AE315" s="478">
        <f t="shared" si="163"/>
        <v>0</v>
      </c>
      <c r="AF315" s="478">
        <f t="shared" si="164"/>
        <v>0</v>
      </c>
      <c r="AG315" s="478">
        <f t="shared" si="165"/>
        <v>0</v>
      </c>
      <c r="AH315" s="479">
        <f t="shared" si="166"/>
        <v>0</v>
      </c>
      <c r="AI315" s="479">
        <f t="shared" si="167"/>
        <v>0</v>
      </c>
      <c r="AJ315" s="479">
        <f t="shared" si="168"/>
        <v>0</v>
      </c>
      <c r="AK315" s="413">
        <f t="shared" si="169"/>
        <v>0</v>
      </c>
      <c r="AL315" s="413">
        <f t="shared" si="170"/>
        <v>0</v>
      </c>
      <c r="AM315" s="413">
        <f t="shared" si="171"/>
        <v>0</v>
      </c>
      <c r="AN315" s="1124">
        <f t="shared" si="172"/>
        <v>0</v>
      </c>
      <c r="AO315" s="1138">
        <f t="shared" si="173"/>
        <v>0</v>
      </c>
      <c r="AP315" s="1155">
        <f t="shared" si="174"/>
        <v>0</v>
      </c>
    </row>
    <row r="316" spans="1:42" x14ac:dyDescent="0.2">
      <c r="A316" s="480"/>
      <c r="B316" s="481"/>
      <c r="C316" s="495"/>
      <c r="D316" s="514"/>
      <c r="E316" s="514"/>
      <c r="F316" s="471"/>
      <c r="G316" s="470">
        <f t="shared" si="152"/>
        <v>0</v>
      </c>
      <c r="H316" s="471"/>
      <c r="I316" s="471"/>
      <c r="J316" s="471"/>
      <c r="K316" s="471"/>
      <c r="L316" s="471"/>
      <c r="M316" s="471"/>
      <c r="N316" s="471"/>
      <c r="O316" s="471"/>
      <c r="P316" s="471"/>
      <c r="Q316" s="471"/>
      <c r="R316" s="471"/>
      <c r="S316" s="496">
        <f>IFERROR(IF(A316&lt;&gt;"GfB",(SUM(G316:J316,L316,P316)*12+(N316+O316))*(100+$J$12+$J$13)%+((K316+M316+Q316+R316*('B4_Allgemeine Angaben'!$L$53=1))*12),(SUM(G316:J316,L316,P316)*12+(N316+O316))*(100+$J$15+$J$13)%+((K316+M316+Q316+R316*('B4_Allgemeine Angaben'!$L$53=1))*12)),0)</f>
        <v>0</v>
      </c>
      <c r="T316" s="497">
        <f t="shared" si="153"/>
        <v>0</v>
      </c>
      <c r="U316" s="475"/>
      <c r="V316" s="553">
        <f t="shared" si="154"/>
        <v>0</v>
      </c>
      <c r="W316" s="476">
        <f t="shared" si="155"/>
        <v>0</v>
      </c>
      <c r="X316" s="476">
        <f t="shared" si="156"/>
        <v>0</v>
      </c>
      <c r="Y316" s="476">
        <f t="shared" si="157"/>
        <v>0</v>
      </c>
      <c r="Z316" s="554">
        <f t="shared" si="158"/>
        <v>0</v>
      </c>
      <c r="AA316" s="477">
        <f t="shared" si="159"/>
        <v>0</v>
      </c>
      <c r="AB316" s="477">
        <f t="shared" si="160"/>
        <v>0</v>
      </c>
      <c r="AC316" s="477">
        <f t="shared" si="161"/>
        <v>0</v>
      </c>
      <c r="AD316" s="555">
        <f t="shared" si="162"/>
        <v>0</v>
      </c>
      <c r="AE316" s="478">
        <f t="shared" si="163"/>
        <v>0</v>
      </c>
      <c r="AF316" s="478">
        <f t="shared" si="164"/>
        <v>0</v>
      </c>
      <c r="AG316" s="478">
        <f t="shared" si="165"/>
        <v>0</v>
      </c>
      <c r="AH316" s="479">
        <f t="shared" si="166"/>
        <v>0</v>
      </c>
      <c r="AI316" s="479">
        <f t="shared" si="167"/>
        <v>0</v>
      </c>
      <c r="AJ316" s="479">
        <f t="shared" si="168"/>
        <v>0</v>
      </c>
      <c r="AK316" s="413">
        <f t="shared" si="169"/>
        <v>0</v>
      </c>
      <c r="AL316" s="413">
        <f t="shared" si="170"/>
        <v>0</v>
      </c>
      <c r="AM316" s="413">
        <f t="shared" si="171"/>
        <v>0</v>
      </c>
      <c r="AN316" s="1124">
        <f t="shared" si="172"/>
        <v>0</v>
      </c>
      <c r="AO316" s="1138">
        <f t="shared" si="173"/>
        <v>0</v>
      </c>
      <c r="AP316" s="1155">
        <f t="shared" si="174"/>
        <v>0</v>
      </c>
    </row>
    <row r="317" spans="1:42" x14ac:dyDescent="0.2">
      <c r="A317" s="480"/>
      <c r="B317" s="481"/>
      <c r="C317" s="495"/>
      <c r="D317" s="514"/>
      <c r="E317" s="514"/>
      <c r="F317" s="471"/>
      <c r="G317" s="470">
        <f t="shared" si="152"/>
        <v>0</v>
      </c>
      <c r="H317" s="471"/>
      <c r="I317" s="471"/>
      <c r="J317" s="471"/>
      <c r="K317" s="471"/>
      <c r="L317" s="471"/>
      <c r="M317" s="471"/>
      <c r="N317" s="471"/>
      <c r="O317" s="471"/>
      <c r="P317" s="471"/>
      <c r="Q317" s="471"/>
      <c r="R317" s="471"/>
      <c r="S317" s="496">
        <f>IFERROR(IF(A317&lt;&gt;"GfB",(SUM(G317:J317,L317,P317)*12+(N317+O317))*(100+$J$12+$J$13)%+((K317+M317+Q317+R317*('B4_Allgemeine Angaben'!$L$53=1))*12),(SUM(G317:J317,L317,P317)*12+(N317+O317))*(100+$J$15+$J$13)%+((K317+M317+Q317+R317*('B4_Allgemeine Angaben'!$L$53=1))*12)),0)</f>
        <v>0</v>
      </c>
      <c r="T317" s="497">
        <f t="shared" si="153"/>
        <v>0</v>
      </c>
      <c r="U317" s="475"/>
      <c r="V317" s="553">
        <f t="shared" si="154"/>
        <v>0</v>
      </c>
      <c r="W317" s="476">
        <f t="shared" si="155"/>
        <v>0</v>
      </c>
      <c r="X317" s="476">
        <f t="shared" si="156"/>
        <v>0</v>
      </c>
      <c r="Y317" s="476">
        <f t="shared" si="157"/>
        <v>0</v>
      </c>
      <c r="Z317" s="554">
        <f t="shared" si="158"/>
        <v>0</v>
      </c>
      <c r="AA317" s="477">
        <f t="shared" si="159"/>
        <v>0</v>
      </c>
      <c r="AB317" s="477">
        <f t="shared" si="160"/>
        <v>0</v>
      </c>
      <c r="AC317" s="477">
        <f t="shared" si="161"/>
        <v>0</v>
      </c>
      <c r="AD317" s="555">
        <f t="shared" si="162"/>
        <v>0</v>
      </c>
      <c r="AE317" s="478">
        <f t="shared" si="163"/>
        <v>0</v>
      </c>
      <c r="AF317" s="478">
        <f t="shared" si="164"/>
        <v>0</v>
      </c>
      <c r="AG317" s="478">
        <f t="shared" si="165"/>
        <v>0</v>
      </c>
      <c r="AH317" s="479">
        <f t="shared" si="166"/>
        <v>0</v>
      </c>
      <c r="AI317" s="479">
        <f t="shared" si="167"/>
        <v>0</v>
      </c>
      <c r="AJ317" s="479">
        <f t="shared" si="168"/>
        <v>0</v>
      </c>
      <c r="AK317" s="413">
        <f t="shared" si="169"/>
        <v>0</v>
      </c>
      <c r="AL317" s="413">
        <f t="shared" si="170"/>
        <v>0</v>
      </c>
      <c r="AM317" s="413">
        <f t="shared" si="171"/>
        <v>0</v>
      </c>
      <c r="AN317" s="1124">
        <f t="shared" si="172"/>
        <v>0</v>
      </c>
      <c r="AO317" s="1138">
        <f t="shared" si="173"/>
        <v>0</v>
      </c>
      <c r="AP317" s="1155">
        <f t="shared" si="174"/>
        <v>0</v>
      </c>
    </row>
    <row r="318" spans="1:42" x14ac:dyDescent="0.2">
      <c r="A318" s="480"/>
      <c r="B318" s="481"/>
      <c r="C318" s="495"/>
      <c r="D318" s="514"/>
      <c r="E318" s="514"/>
      <c r="F318" s="471"/>
      <c r="G318" s="470">
        <f t="shared" si="152"/>
        <v>0</v>
      </c>
      <c r="H318" s="471"/>
      <c r="I318" s="471"/>
      <c r="J318" s="471"/>
      <c r="K318" s="471"/>
      <c r="L318" s="471"/>
      <c r="M318" s="471"/>
      <c r="N318" s="471"/>
      <c r="O318" s="471"/>
      <c r="P318" s="471"/>
      <c r="Q318" s="471"/>
      <c r="R318" s="471"/>
      <c r="S318" s="496">
        <f>IFERROR(IF(A318&lt;&gt;"GfB",(SUM(G318:J318,L318,P318)*12+(N318+O318))*(100+$J$12+$J$13)%+((K318+M318+Q318+R318*('B4_Allgemeine Angaben'!$L$53=1))*12),(SUM(G318:J318,L318,P318)*12+(N318+O318))*(100+$J$15+$J$13)%+((K318+M318+Q318+R318*('B4_Allgemeine Angaben'!$L$53=1))*12)),0)</f>
        <v>0</v>
      </c>
      <c r="T318" s="497">
        <f t="shared" si="153"/>
        <v>0</v>
      </c>
      <c r="U318" s="475"/>
      <c r="V318" s="553">
        <f t="shared" si="154"/>
        <v>0</v>
      </c>
      <c r="W318" s="476">
        <f t="shared" si="155"/>
        <v>0</v>
      </c>
      <c r="X318" s="476">
        <f t="shared" si="156"/>
        <v>0</v>
      </c>
      <c r="Y318" s="476">
        <f t="shared" si="157"/>
        <v>0</v>
      </c>
      <c r="Z318" s="554">
        <f t="shared" si="158"/>
        <v>0</v>
      </c>
      <c r="AA318" s="477">
        <f t="shared" si="159"/>
        <v>0</v>
      </c>
      <c r="AB318" s="477">
        <f t="shared" si="160"/>
        <v>0</v>
      </c>
      <c r="AC318" s="477">
        <f t="shared" si="161"/>
        <v>0</v>
      </c>
      <c r="AD318" s="555">
        <f t="shared" si="162"/>
        <v>0</v>
      </c>
      <c r="AE318" s="478">
        <f t="shared" si="163"/>
        <v>0</v>
      </c>
      <c r="AF318" s="478">
        <f t="shared" si="164"/>
        <v>0</v>
      </c>
      <c r="AG318" s="478">
        <f t="shared" si="165"/>
        <v>0</v>
      </c>
      <c r="AH318" s="479">
        <f t="shared" si="166"/>
        <v>0</v>
      </c>
      <c r="AI318" s="479">
        <f t="shared" si="167"/>
        <v>0</v>
      </c>
      <c r="AJ318" s="479">
        <f t="shared" si="168"/>
        <v>0</v>
      </c>
      <c r="AK318" s="413">
        <f t="shared" si="169"/>
        <v>0</v>
      </c>
      <c r="AL318" s="413">
        <f t="shared" si="170"/>
        <v>0</v>
      </c>
      <c r="AM318" s="413">
        <f t="shared" si="171"/>
        <v>0</v>
      </c>
      <c r="AN318" s="1124">
        <f t="shared" si="172"/>
        <v>0</v>
      </c>
      <c r="AO318" s="1138">
        <f t="shared" si="173"/>
        <v>0</v>
      </c>
      <c r="AP318" s="1155">
        <f t="shared" si="174"/>
        <v>0</v>
      </c>
    </row>
    <row r="319" spans="1:42" x14ac:dyDescent="0.2">
      <c r="A319" s="480"/>
      <c r="B319" s="481"/>
      <c r="C319" s="495"/>
      <c r="D319" s="514"/>
      <c r="E319" s="514"/>
      <c r="F319" s="471"/>
      <c r="G319" s="470">
        <f t="shared" si="152"/>
        <v>0</v>
      </c>
      <c r="H319" s="471"/>
      <c r="I319" s="471"/>
      <c r="J319" s="471"/>
      <c r="K319" s="471"/>
      <c r="L319" s="471"/>
      <c r="M319" s="471"/>
      <c r="N319" s="471"/>
      <c r="O319" s="471"/>
      <c r="P319" s="471"/>
      <c r="Q319" s="471"/>
      <c r="R319" s="471"/>
      <c r="S319" s="496">
        <f>IFERROR(IF(A319&lt;&gt;"GfB",(SUM(G319:J319,L319,P319)*12+(N319+O319))*(100+$J$12+$J$13)%+((K319+M319+Q319+R319*('B4_Allgemeine Angaben'!$L$53=1))*12),(SUM(G319:J319,L319,P319)*12+(N319+O319))*(100+$J$15+$J$13)%+((K319+M319+Q319+R319*('B4_Allgemeine Angaben'!$L$53=1))*12)),0)</f>
        <v>0</v>
      </c>
      <c r="T319" s="497">
        <f t="shared" si="153"/>
        <v>0</v>
      </c>
      <c r="U319" s="475"/>
      <c r="V319" s="553">
        <f t="shared" si="154"/>
        <v>0</v>
      </c>
      <c r="W319" s="476">
        <f t="shared" si="155"/>
        <v>0</v>
      </c>
      <c r="X319" s="476">
        <f t="shared" si="156"/>
        <v>0</v>
      </c>
      <c r="Y319" s="476">
        <f t="shared" si="157"/>
        <v>0</v>
      </c>
      <c r="Z319" s="554">
        <f t="shared" si="158"/>
        <v>0</v>
      </c>
      <c r="AA319" s="477">
        <f t="shared" si="159"/>
        <v>0</v>
      </c>
      <c r="AB319" s="477">
        <f t="shared" si="160"/>
        <v>0</v>
      </c>
      <c r="AC319" s="477">
        <f t="shared" si="161"/>
        <v>0</v>
      </c>
      <c r="AD319" s="555">
        <f t="shared" si="162"/>
        <v>0</v>
      </c>
      <c r="AE319" s="478">
        <f t="shared" si="163"/>
        <v>0</v>
      </c>
      <c r="AF319" s="478">
        <f t="shared" si="164"/>
        <v>0</v>
      </c>
      <c r="AG319" s="478">
        <f t="shared" si="165"/>
        <v>0</v>
      </c>
      <c r="AH319" s="479">
        <f t="shared" si="166"/>
        <v>0</v>
      </c>
      <c r="AI319" s="479">
        <f t="shared" si="167"/>
        <v>0</v>
      </c>
      <c r="AJ319" s="479">
        <f t="shared" si="168"/>
        <v>0</v>
      </c>
      <c r="AK319" s="413">
        <f t="shared" si="169"/>
        <v>0</v>
      </c>
      <c r="AL319" s="413">
        <f t="shared" si="170"/>
        <v>0</v>
      </c>
      <c r="AM319" s="413">
        <f t="shared" si="171"/>
        <v>0</v>
      </c>
      <c r="AN319" s="1124">
        <f t="shared" si="172"/>
        <v>0</v>
      </c>
      <c r="AO319" s="1138">
        <f t="shared" si="173"/>
        <v>0</v>
      </c>
      <c r="AP319" s="1155">
        <f t="shared" si="174"/>
        <v>0</v>
      </c>
    </row>
    <row r="320" spans="1:42" x14ac:dyDescent="0.2">
      <c r="A320" s="480"/>
      <c r="B320" s="481"/>
      <c r="C320" s="495"/>
      <c r="D320" s="514"/>
      <c r="E320" s="514"/>
      <c r="F320" s="471"/>
      <c r="G320" s="470">
        <f t="shared" si="152"/>
        <v>0</v>
      </c>
      <c r="H320" s="471"/>
      <c r="I320" s="471"/>
      <c r="J320" s="471"/>
      <c r="K320" s="471"/>
      <c r="L320" s="471"/>
      <c r="M320" s="471"/>
      <c r="N320" s="471"/>
      <c r="O320" s="471"/>
      <c r="P320" s="471"/>
      <c r="Q320" s="471"/>
      <c r="R320" s="471"/>
      <c r="S320" s="496">
        <f>IFERROR(IF(A320&lt;&gt;"GfB",(SUM(G320:J320,L320,P320)*12+(N320+O320))*(100+$J$12+$J$13)%+((K320+M320+Q320+R320*('B4_Allgemeine Angaben'!$L$53=1))*12),(SUM(G320:J320,L320,P320)*12+(N320+O320))*(100+$J$15+$J$13)%+((K320+M320+Q320+R320*('B4_Allgemeine Angaben'!$L$53=1))*12)),0)</f>
        <v>0</v>
      </c>
      <c r="T320" s="497">
        <f t="shared" si="153"/>
        <v>0</v>
      </c>
      <c r="U320" s="475"/>
      <c r="V320" s="553">
        <f t="shared" si="154"/>
        <v>0</v>
      </c>
      <c r="W320" s="476">
        <f t="shared" si="155"/>
        <v>0</v>
      </c>
      <c r="X320" s="476">
        <f t="shared" si="156"/>
        <v>0</v>
      </c>
      <c r="Y320" s="476">
        <f t="shared" si="157"/>
        <v>0</v>
      </c>
      <c r="Z320" s="554">
        <f t="shared" si="158"/>
        <v>0</v>
      </c>
      <c r="AA320" s="477">
        <f t="shared" si="159"/>
        <v>0</v>
      </c>
      <c r="AB320" s="477">
        <f t="shared" si="160"/>
        <v>0</v>
      </c>
      <c r="AC320" s="477">
        <f t="shared" si="161"/>
        <v>0</v>
      </c>
      <c r="AD320" s="555">
        <f t="shared" si="162"/>
        <v>0</v>
      </c>
      <c r="AE320" s="478">
        <f t="shared" si="163"/>
        <v>0</v>
      </c>
      <c r="AF320" s="478">
        <f t="shared" si="164"/>
        <v>0</v>
      </c>
      <c r="AG320" s="478">
        <f t="shared" si="165"/>
        <v>0</v>
      </c>
      <c r="AH320" s="479">
        <f t="shared" si="166"/>
        <v>0</v>
      </c>
      <c r="AI320" s="479">
        <f t="shared" si="167"/>
        <v>0</v>
      </c>
      <c r="AJ320" s="479">
        <f t="shared" si="168"/>
        <v>0</v>
      </c>
      <c r="AK320" s="413">
        <f t="shared" si="169"/>
        <v>0</v>
      </c>
      <c r="AL320" s="413">
        <f t="shared" si="170"/>
        <v>0</v>
      </c>
      <c r="AM320" s="413">
        <f t="shared" si="171"/>
        <v>0</v>
      </c>
      <c r="AN320" s="1124">
        <f t="shared" si="172"/>
        <v>0</v>
      </c>
      <c r="AO320" s="1138">
        <f t="shared" si="173"/>
        <v>0</v>
      </c>
      <c r="AP320" s="1155">
        <f t="shared" si="174"/>
        <v>0</v>
      </c>
    </row>
    <row r="321" spans="1:48" x14ac:dyDescent="0.2">
      <c r="A321" s="480"/>
      <c r="B321" s="481"/>
      <c r="C321" s="495"/>
      <c r="D321" s="514"/>
      <c r="E321" s="514"/>
      <c r="F321" s="471"/>
      <c r="G321" s="470">
        <f t="shared" si="152"/>
        <v>0</v>
      </c>
      <c r="H321" s="471"/>
      <c r="I321" s="471"/>
      <c r="J321" s="471"/>
      <c r="K321" s="471"/>
      <c r="L321" s="471"/>
      <c r="M321" s="471"/>
      <c r="N321" s="471"/>
      <c r="O321" s="471"/>
      <c r="P321" s="471"/>
      <c r="Q321" s="471"/>
      <c r="R321" s="471"/>
      <c r="S321" s="496">
        <f>IFERROR(IF(A321&lt;&gt;"GfB",(SUM(G321:J321,L321,P321)*12+(N321+O321))*(100+$J$12+$J$13)%+((K321+M321+Q321+R321*('B4_Allgemeine Angaben'!$L$53=1))*12),(SUM(G321:J321,L321,P321)*12+(N321+O321))*(100+$J$15+$J$13)%+((K321+M321+Q321+R321*('B4_Allgemeine Angaben'!$L$53=1))*12)),0)</f>
        <v>0</v>
      </c>
      <c r="T321" s="497">
        <f t="shared" si="153"/>
        <v>0</v>
      </c>
      <c r="U321" s="475"/>
      <c r="V321" s="553">
        <f t="shared" si="154"/>
        <v>0</v>
      </c>
      <c r="W321" s="476">
        <f t="shared" si="155"/>
        <v>0</v>
      </c>
      <c r="X321" s="476">
        <f t="shared" si="156"/>
        <v>0</v>
      </c>
      <c r="Y321" s="476">
        <f t="shared" si="157"/>
        <v>0</v>
      </c>
      <c r="Z321" s="554">
        <f t="shared" si="158"/>
        <v>0</v>
      </c>
      <c r="AA321" s="477">
        <f t="shared" si="159"/>
        <v>0</v>
      </c>
      <c r="AB321" s="477">
        <f t="shared" si="160"/>
        <v>0</v>
      </c>
      <c r="AC321" s="477">
        <f t="shared" si="161"/>
        <v>0</v>
      </c>
      <c r="AD321" s="555">
        <f t="shared" si="162"/>
        <v>0</v>
      </c>
      <c r="AE321" s="478">
        <f t="shared" si="163"/>
        <v>0</v>
      </c>
      <c r="AF321" s="478">
        <f t="shared" si="164"/>
        <v>0</v>
      </c>
      <c r="AG321" s="478">
        <f t="shared" si="165"/>
        <v>0</v>
      </c>
      <c r="AH321" s="479">
        <f t="shared" si="166"/>
        <v>0</v>
      </c>
      <c r="AI321" s="479">
        <f t="shared" si="167"/>
        <v>0</v>
      </c>
      <c r="AJ321" s="479">
        <f t="shared" si="168"/>
        <v>0</v>
      </c>
      <c r="AK321" s="413">
        <f t="shared" si="169"/>
        <v>0</v>
      </c>
      <c r="AL321" s="413">
        <f t="shared" si="170"/>
        <v>0</v>
      </c>
      <c r="AM321" s="413">
        <f t="shared" si="171"/>
        <v>0</v>
      </c>
      <c r="AN321" s="1124">
        <f t="shared" si="172"/>
        <v>0</v>
      </c>
      <c r="AO321" s="1138">
        <f t="shared" si="173"/>
        <v>0</v>
      </c>
      <c r="AP321" s="1155">
        <f t="shared" si="174"/>
        <v>0</v>
      </c>
    </row>
    <row r="322" spans="1:48" x14ac:dyDescent="0.2">
      <c r="A322" s="480"/>
      <c r="B322" s="481"/>
      <c r="C322" s="495"/>
      <c r="D322" s="514"/>
      <c r="E322" s="514"/>
      <c r="F322" s="471"/>
      <c r="G322" s="470">
        <f t="shared" si="152"/>
        <v>0</v>
      </c>
      <c r="H322" s="471"/>
      <c r="I322" s="471"/>
      <c r="J322" s="471"/>
      <c r="K322" s="471"/>
      <c r="L322" s="471"/>
      <c r="M322" s="471"/>
      <c r="N322" s="471"/>
      <c r="O322" s="471"/>
      <c r="P322" s="471"/>
      <c r="Q322" s="471"/>
      <c r="R322" s="471"/>
      <c r="S322" s="496">
        <f>IFERROR(IF(A322&lt;&gt;"GfB",(SUM(G322:J322,L322,P322)*12+(N322+O322))*(100+$J$12+$J$13)%+((K322+M322+Q322+R322*('B4_Allgemeine Angaben'!$L$53=1))*12),(SUM(G322:J322,L322,P322)*12+(N322+O322))*(100+$J$15+$J$13)%+((K322+M322+Q322+R322*('B4_Allgemeine Angaben'!$L$53=1))*12)),0)</f>
        <v>0</v>
      </c>
      <c r="T322" s="497">
        <f t="shared" si="153"/>
        <v>0</v>
      </c>
      <c r="U322" s="475"/>
      <c r="V322" s="553">
        <f t="shared" si="154"/>
        <v>0</v>
      </c>
      <c r="W322" s="476">
        <f t="shared" si="155"/>
        <v>0</v>
      </c>
      <c r="X322" s="476">
        <f t="shared" si="156"/>
        <v>0</v>
      </c>
      <c r="Y322" s="476">
        <f t="shared" si="157"/>
        <v>0</v>
      </c>
      <c r="Z322" s="554">
        <f t="shared" si="158"/>
        <v>0</v>
      </c>
      <c r="AA322" s="477">
        <f t="shared" si="159"/>
        <v>0</v>
      </c>
      <c r="AB322" s="477">
        <f t="shared" si="160"/>
        <v>0</v>
      </c>
      <c r="AC322" s="477">
        <f t="shared" si="161"/>
        <v>0</v>
      </c>
      <c r="AD322" s="555">
        <f t="shared" si="162"/>
        <v>0</v>
      </c>
      <c r="AE322" s="478">
        <f t="shared" si="163"/>
        <v>0</v>
      </c>
      <c r="AF322" s="478">
        <f t="shared" si="164"/>
        <v>0</v>
      </c>
      <c r="AG322" s="478">
        <f t="shared" si="165"/>
        <v>0</v>
      </c>
      <c r="AH322" s="479">
        <f t="shared" si="166"/>
        <v>0</v>
      </c>
      <c r="AI322" s="479">
        <f t="shared" si="167"/>
        <v>0</v>
      </c>
      <c r="AJ322" s="479">
        <f t="shared" si="168"/>
        <v>0</v>
      </c>
      <c r="AK322" s="413">
        <f t="shared" si="169"/>
        <v>0</v>
      </c>
      <c r="AL322" s="413">
        <f t="shared" si="170"/>
        <v>0</v>
      </c>
      <c r="AM322" s="413">
        <f t="shared" si="171"/>
        <v>0</v>
      </c>
      <c r="AN322" s="1124">
        <f t="shared" si="172"/>
        <v>0</v>
      </c>
      <c r="AO322" s="1138">
        <f t="shared" si="173"/>
        <v>0</v>
      </c>
      <c r="AP322" s="1155">
        <f t="shared" si="174"/>
        <v>0</v>
      </c>
    </row>
    <row r="323" spans="1:48" x14ac:dyDescent="0.2">
      <c r="A323" s="480"/>
      <c r="B323" s="481"/>
      <c r="C323" s="495"/>
      <c r="D323" s="514"/>
      <c r="E323" s="514"/>
      <c r="F323" s="471"/>
      <c r="G323" s="470">
        <f t="shared" si="152"/>
        <v>0</v>
      </c>
      <c r="H323" s="471"/>
      <c r="I323" s="471"/>
      <c r="J323" s="471"/>
      <c r="K323" s="471"/>
      <c r="L323" s="471"/>
      <c r="M323" s="471"/>
      <c r="N323" s="471"/>
      <c r="O323" s="471"/>
      <c r="P323" s="471"/>
      <c r="Q323" s="471"/>
      <c r="R323" s="471"/>
      <c r="S323" s="496">
        <f>IFERROR(IF(A323&lt;&gt;"GfB",(SUM(G323:J323,L323,P323)*12+(N323+O323))*(100+$J$12+$J$13)%+((K323+M323+Q323+R323*('B4_Allgemeine Angaben'!$L$53=1))*12),(SUM(G323:J323,L323,P323)*12+(N323+O323))*(100+$J$15+$J$13)%+((K323+M323+Q323+R323*('B4_Allgemeine Angaben'!$L$53=1))*12)),0)</f>
        <v>0</v>
      </c>
      <c r="T323" s="497">
        <f t="shared" si="153"/>
        <v>0</v>
      </c>
      <c r="U323" s="475"/>
      <c r="V323" s="553">
        <f t="shared" si="154"/>
        <v>0</v>
      </c>
      <c r="W323" s="476">
        <f t="shared" si="155"/>
        <v>0</v>
      </c>
      <c r="X323" s="476">
        <f t="shared" si="156"/>
        <v>0</v>
      </c>
      <c r="Y323" s="476">
        <f t="shared" si="157"/>
        <v>0</v>
      </c>
      <c r="Z323" s="554">
        <f t="shared" si="158"/>
        <v>0</v>
      </c>
      <c r="AA323" s="477">
        <f t="shared" si="159"/>
        <v>0</v>
      </c>
      <c r="AB323" s="477">
        <f t="shared" si="160"/>
        <v>0</v>
      </c>
      <c r="AC323" s="477">
        <f t="shared" si="161"/>
        <v>0</v>
      </c>
      <c r="AD323" s="555">
        <f t="shared" si="162"/>
        <v>0</v>
      </c>
      <c r="AE323" s="478">
        <f t="shared" si="163"/>
        <v>0</v>
      </c>
      <c r="AF323" s="478">
        <f t="shared" si="164"/>
        <v>0</v>
      </c>
      <c r="AG323" s="478">
        <f t="shared" si="165"/>
        <v>0</v>
      </c>
      <c r="AH323" s="479">
        <f t="shared" si="166"/>
        <v>0</v>
      </c>
      <c r="AI323" s="479">
        <f t="shared" si="167"/>
        <v>0</v>
      </c>
      <c r="AJ323" s="479">
        <f t="shared" si="168"/>
        <v>0</v>
      </c>
      <c r="AK323" s="413">
        <f t="shared" si="169"/>
        <v>0</v>
      </c>
      <c r="AL323" s="413">
        <f t="shared" si="170"/>
        <v>0</v>
      </c>
      <c r="AM323" s="413">
        <f t="shared" si="171"/>
        <v>0</v>
      </c>
      <c r="AN323" s="1124">
        <f t="shared" si="172"/>
        <v>0</v>
      </c>
      <c r="AO323" s="1138">
        <f t="shared" si="173"/>
        <v>0</v>
      </c>
      <c r="AP323" s="1155">
        <f t="shared" si="174"/>
        <v>0</v>
      </c>
    </row>
    <row r="324" spans="1:48" x14ac:dyDescent="0.2">
      <c r="A324" s="480"/>
      <c r="B324" s="481"/>
      <c r="C324" s="495"/>
      <c r="D324" s="514"/>
      <c r="E324" s="514"/>
      <c r="F324" s="471"/>
      <c r="G324" s="470">
        <f t="shared" si="152"/>
        <v>0</v>
      </c>
      <c r="H324" s="471"/>
      <c r="I324" s="471"/>
      <c r="J324" s="471"/>
      <c r="K324" s="471"/>
      <c r="L324" s="471"/>
      <c r="M324" s="471"/>
      <c r="N324" s="471"/>
      <c r="O324" s="471"/>
      <c r="P324" s="471"/>
      <c r="Q324" s="471"/>
      <c r="R324" s="471"/>
      <c r="S324" s="496">
        <f>IFERROR(IF(A324&lt;&gt;"GfB",(SUM(G324:J324,L324,P324)*12+(N324+O324))*(100+$J$12+$J$13)%+((K324+M324+Q324+R324*('B4_Allgemeine Angaben'!$L$53=1))*12),(SUM(G324:J324,L324,P324)*12+(N324+O324))*(100+$J$15+$J$13)%+((K324+M324+Q324+R324*('B4_Allgemeine Angaben'!$L$53=1))*12)),0)</f>
        <v>0</v>
      </c>
      <c r="T324" s="497">
        <f t="shared" si="153"/>
        <v>0</v>
      </c>
      <c r="U324" s="475"/>
      <c r="V324" s="553">
        <f t="shared" si="154"/>
        <v>0</v>
      </c>
      <c r="W324" s="476">
        <f t="shared" si="155"/>
        <v>0</v>
      </c>
      <c r="X324" s="476">
        <f t="shared" si="156"/>
        <v>0</v>
      </c>
      <c r="Y324" s="476">
        <f t="shared" si="157"/>
        <v>0</v>
      </c>
      <c r="Z324" s="554">
        <f t="shared" si="158"/>
        <v>0</v>
      </c>
      <c r="AA324" s="477">
        <f t="shared" si="159"/>
        <v>0</v>
      </c>
      <c r="AB324" s="477">
        <f t="shared" si="160"/>
        <v>0</v>
      </c>
      <c r="AC324" s="477">
        <f t="shared" si="161"/>
        <v>0</v>
      </c>
      <c r="AD324" s="555">
        <f t="shared" si="162"/>
        <v>0</v>
      </c>
      <c r="AE324" s="478">
        <f t="shared" si="163"/>
        <v>0</v>
      </c>
      <c r="AF324" s="478">
        <f t="shared" si="164"/>
        <v>0</v>
      </c>
      <c r="AG324" s="478">
        <f t="shared" si="165"/>
        <v>0</v>
      </c>
      <c r="AH324" s="479">
        <f t="shared" si="166"/>
        <v>0</v>
      </c>
      <c r="AI324" s="479">
        <f t="shared" si="167"/>
        <v>0</v>
      </c>
      <c r="AJ324" s="479">
        <f t="shared" si="168"/>
        <v>0</v>
      </c>
      <c r="AK324" s="413">
        <f t="shared" si="169"/>
        <v>0</v>
      </c>
      <c r="AL324" s="413">
        <f t="shared" si="170"/>
        <v>0</v>
      </c>
      <c r="AM324" s="413">
        <f t="shared" si="171"/>
        <v>0</v>
      </c>
      <c r="AN324" s="1124">
        <f t="shared" si="172"/>
        <v>0</v>
      </c>
      <c r="AO324" s="1138">
        <f t="shared" si="173"/>
        <v>0</v>
      </c>
      <c r="AP324" s="1155">
        <f t="shared" si="174"/>
        <v>0</v>
      </c>
    </row>
    <row r="325" spans="1:48" x14ac:dyDescent="0.2">
      <c r="A325" s="480"/>
      <c r="B325" s="481"/>
      <c r="C325" s="495"/>
      <c r="D325" s="514"/>
      <c r="E325" s="514"/>
      <c r="F325" s="471"/>
      <c r="G325" s="470">
        <f t="shared" si="152"/>
        <v>0</v>
      </c>
      <c r="H325" s="471"/>
      <c r="I325" s="471"/>
      <c r="J325" s="471"/>
      <c r="K325" s="471"/>
      <c r="L325" s="471"/>
      <c r="M325" s="471"/>
      <c r="N325" s="471"/>
      <c r="O325" s="471"/>
      <c r="P325" s="471"/>
      <c r="Q325" s="471"/>
      <c r="R325" s="471"/>
      <c r="S325" s="496">
        <f>IFERROR(IF(A325&lt;&gt;"GfB",(SUM(G325:J325,L325,P325)*12+(N325+O325))*(100+$J$12+$J$13)%+((K325+M325+Q325+R325*('B4_Allgemeine Angaben'!$L$53=1))*12),(SUM(G325:J325,L325,P325)*12+(N325+O325))*(100+$J$15+$J$13)%+((K325+M325+Q325+R325*('B4_Allgemeine Angaben'!$L$53=1))*12)),0)</f>
        <v>0</v>
      </c>
      <c r="T325" s="497">
        <f t="shared" si="153"/>
        <v>0</v>
      </c>
      <c r="U325" s="475"/>
      <c r="V325" s="553">
        <f t="shared" si="154"/>
        <v>0</v>
      </c>
      <c r="W325" s="476">
        <f t="shared" si="155"/>
        <v>0</v>
      </c>
      <c r="X325" s="476">
        <f t="shared" si="156"/>
        <v>0</v>
      </c>
      <c r="Y325" s="476">
        <f t="shared" si="157"/>
        <v>0</v>
      </c>
      <c r="Z325" s="554">
        <f t="shared" si="158"/>
        <v>0</v>
      </c>
      <c r="AA325" s="477">
        <f t="shared" si="159"/>
        <v>0</v>
      </c>
      <c r="AB325" s="477">
        <f t="shared" si="160"/>
        <v>0</v>
      </c>
      <c r="AC325" s="477">
        <f t="shared" si="161"/>
        <v>0</v>
      </c>
      <c r="AD325" s="555">
        <f t="shared" si="162"/>
        <v>0</v>
      </c>
      <c r="AE325" s="478">
        <f t="shared" si="163"/>
        <v>0</v>
      </c>
      <c r="AF325" s="478">
        <f t="shared" si="164"/>
        <v>0</v>
      </c>
      <c r="AG325" s="478">
        <f t="shared" si="165"/>
        <v>0</v>
      </c>
      <c r="AH325" s="479">
        <f t="shared" si="166"/>
        <v>0</v>
      </c>
      <c r="AI325" s="479">
        <f t="shared" si="167"/>
        <v>0</v>
      </c>
      <c r="AJ325" s="479">
        <f t="shared" si="168"/>
        <v>0</v>
      </c>
      <c r="AK325" s="413">
        <f t="shared" si="169"/>
        <v>0</v>
      </c>
      <c r="AL325" s="413">
        <f t="shared" si="170"/>
        <v>0</v>
      </c>
      <c r="AM325" s="413">
        <f t="shared" si="171"/>
        <v>0</v>
      </c>
      <c r="AN325" s="1124">
        <f t="shared" si="172"/>
        <v>0</v>
      </c>
      <c r="AO325" s="1138">
        <f t="shared" si="173"/>
        <v>0</v>
      </c>
      <c r="AP325" s="1155">
        <f t="shared" si="174"/>
        <v>0</v>
      </c>
    </row>
    <row r="326" spans="1:48" ht="13.5" thickBot="1" x14ac:dyDescent="0.25">
      <c r="A326" s="480"/>
      <c r="B326" s="481"/>
      <c r="C326" s="495"/>
      <c r="D326" s="514"/>
      <c r="E326" s="514"/>
      <c r="F326" s="471"/>
      <c r="G326" s="470">
        <f t="shared" si="152"/>
        <v>0</v>
      </c>
      <c r="H326" s="471"/>
      <c r="I326" s="471"/>
      <c r="J326" s="471"/>
      <c r="K326" s="471"/>
      <c r="L326" s="471"/>
      <c r="M326" s="471"/>
      <c r="N326" s="471"/>
      <c r="O326" s="471"/>
      <c r="P326" s="471"/>
      <c r="Q326" s="471"/>
      <c r="R326" s="471"/>
      <c r="S326" s="496">
        <f>IFERROR(IF(A326&lt;&gt;"GfB",(SUM(G326:J326,L326,P326)*12+(N326+O326))*(100+$J$12+$J$13)%+((K326+M326+Q326+R326*('B4_Allgemeine Angaben'!$L$53=1))*12),(SUM(G326:J326,L326,P326)*12+(N326+O326))*(100+$J$15+$J$13)%+((K326+M326+Q326+R326*('B4_Allgemeine Angaben'!$L$53=1))*12)),0)</f>
        <v>0</v>
      </c>
      <c r="T326" s="497">
        <f t="shared" si="153"/>
        <v>0</v>
      </c>
      <c r="U326" s="475"/>
      <c r="V326" s="553">
        <f t="shared" si="154"/>
        <v>0</v>
      </c>
      <c r="W326" s="476">
        <f t="shared" si="155"/>
        <v>0</v>
      </c>
      <c r="X326" s="476">
        <f t="shared" si="156"/>
        <v>0</v>
      </c>
      <c r="Y326" s="476">
        <f t="shared" si="157"/>
        <v>0</v>
      </c>
      <c r="Z326" s="554">
        <f t="shared" si="158"/>
        <v>0</v>
      </c>
      <c r="AA326" s="477">
        <f t="shared" si="159"/>
        <v>0</v>
      </c>
      <c r="AB326" s="477">
        <f t="shared" si="160"/>
        <v>0</v>
      </c>
      <c r="AC326" s="477">
        <f t="shared" si="161"/>
        <v>0</v>
      </c>
      <c r="AD326" s="555">
        <f t="shared" si="162"/>
        <v>0</v>
      </c>
      <c r="AE326" s="478">
        <f t="shared" si="163"/>
        <v>0</v>
      </c>
      <c r="AF326" s="478">
        <f t="shared" si="164"/>
        <v>0</v>
      </c>
      <c r="AG326" s="478">
        <f t="shared" si="165"/>
        <v>0</v>
      </c>
      <c r="AH326" s="479">
        <f t="shared" si="166"/>
        <v>0</v>
      </c>
      <c r="AI326" s="479">
        <f t="shared" si="167"/>
        <v>0</v>
      </c>
      <c r="AJ326" s="479">
        <f t="shared" si="168"/>
        <v>0</v>
      </c>
      <c r="AK326" s="413">
        <f t="shared" si="169"/>
        <v>0</v>
      </c>
      <c r="AL326" s="413">
        <f t="shared" si="170"/>
        <v>0</v>
      </c>
      <c r="AM326" s="413">
        <f t="shared" si="171"/>
        <v>0</v>
      </c>
      <c r="AN326" s="1124">
        <f t="shared" si="172"/>
        <v>0</v>
      </c>
      <c r="AO326" s="1138">
        <f t="shared" si="173"/>
        <v>0</v>
      </c>
      <c r="AP326" s="1155">
        <f t="shared" si="174"/>
        <v>0</v>
      </c>
    </row>
    <row r="327" spans="1:48" ht="13.5" thickBot="1" x14ac:dyDescent="0.25">
      <c r="A327" s="423" t="s">
        <v>393</v>
      </c>
      <c r="B327" s="424"/>
      <c r="C327" s="415">
        <f>SUM(C297:C326)</f>
        <v>0</v>
      </c>
      <c r="D327" s="416"/>
      <c r="E327" s="416"/>
      <c r="F327" s="416"/>
      <c r="G327" s="489">
        <f>IF(ISERROR(SUM(G297:G326)/C327),0,(SUM(G297:G326)/C327))</f>
        <v>0</v>
      </c>
      <c r="H327" s="489">
        <f>IF(ISERROR(SUM(H297:H326)/$C$327),0,(SUM(H297:H326)/$C$327))</f>
        <v>0</v>
      </c>
      <c r="I327" s="489">
        <f>IF(ISERROR(SUM(I297:I326)/$C$327),0,(SUM(I297:I326)/$C$327))</f>
        <v>0</v>
      </c>
      <c r="J327" s="489">
        <f t="shared" ref="J327:R327" si="175">IF(ISERROR(SUM(J297:J326)/$C$327),0,(SUM(J297:J326)/$C$327))</f>
        <v>0</v>
      </c>
      <c r="K327" s="489">
        <f t="shared" si="175"/>
        <v>0</v>
      </c>
      <c r="L327" s="489">
        <f t="shared" si="175"/>
        <v>0</v>
      </c>
      <c r="M327" s="489">
        <f t="shared" si="175"/>
        <v>0</v>
      </c>
      <c r="N327" s="489">
        <f t="shared" si="175"/>
        <v>0</v>
      </c>
      <c r="O327" s="489">
        <f>IF(ISERROR(SUM(O297:O326)/$C$327),0,(SUM(O297:O326)/$C$327))</f>
        <v>0</v>
      </c>
      <c r="P327" s="489">
        <f t="shared" si="175"/>
        <v>0</v>
      </c>
      <c r="Q327" s="489">
        <f t="shared" si="175"/>
        <v>0</v>
      </c>
      <c r="R327" s="1214">
        <f t="shared" si="175"/>
        <v>0</v>
      </c>
      <c r="S327" s="490">
        <f>SUM(S297:S326)</f>
        <v>0</v>
      </c>
      <c r="T327" s="417">
        <f>IFERROR(SUM(S327/C327),0)</f>
        <v>0</v>
      </c>
      <c r="U327" s="418"/>
      <c r="V327" s="418"/>
      <c r="W327" s="418"/>
      <c r="X327" s="418"/>
      <c r="Y327" s="418"/>
      <c r="Z327" s="418"/>
      <c r="AA327" s="418"/>
      <c r="AB327" s="418"/>
      <c r="AC327" s="418"/>
      <c r="AD327" s="418"/>
      <c r="AE327" s="418"/>
      <c r="AF327" s="418"/>
      <c r="AG327" s="418"/>
      <c r="AH327" s="418"/>
      <c r="AI327" s="418"/>
      <c r="AJ327" s="418"/>
      <c r="AK327" s="418"/>
      <c r="AL327" s="418"/>
      <c r="AM327" s="418"/>
      <c r="AN327" s="1126"/>
      <c r="AO327" s="1140"/>
      <c r="AP327" s="1157"/>
      <c r="AV327" s="611"/>
    </row>
    <row r="328" spans="1:48" ht="13.5" thickBot="1" x14ac:dyDescent="0.25">
      <c r="A328" s="425"/>
      <c r="B328" s="426"/>
      <c r="P328" s="1343" t="s">
        <v>421</v>
      </c>
      <c r="Q328" s="1344"/>
      <c r="R328" s="1344"/>
      <c r="S328" s="1345"/>
      <c r="T328" s="529">
        <f>T327*(100+$S$8)%*(100+$S$9)%</f>
        <v>0</v>
      </c>
      <c r="U328" s="511"/>
      <c r="V328" s="512"/>
      <c r="W328" s="512"/>
      <c r="X328" s="512"/>
      <c r="Y328" s="512"/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1128"/>
      <c r="AO328" s="1143"/>
      <c r="AP328" s="1160"/>
    </row>
    <row r="329" spans="1:48" x14ac:dyDescent="0.2">
      <c r="A329" s="419" t="s">
        <v>394</v>
      </c>
      <c r="B329" s="236"/>
      <c r="J329" s="1353"/>
      <c r="K329" s="1353"/>
      <c r="L329" s="1353"/>
      <c r="M329" s="1353"/>
      <c r="N329" s="1353"/>
      <c r="O329" s="1353"/>
      <c r="P329" s="1353"/>
      <c r="Q329" s="1353"/>
      <c r="R329" s="1353"/>
      <c r="S329" s="1353"/>
      <c r="T329" s="1354"/>
      <c r="U329" s="510"/>
      <c r="V329" s="431"/>
      <c r="W329" s="431"/>
      <c r="X329" s="431"/>
      <c r="Y329" s="431"/>
      <c r="Z329" s="431"/>
      <c r="AA329" s="431"/>
      <c r="AB329" s="431"/>
      <c r="AC329" s="431"/>
      <c r="AD329" s="431"/>
      <c r="AE329" s="431"/>
      <c r="AF329" s="431"/>
      <c r="AG329" s="431"/>
      <c r="AH329" s="431"/>
      <c r="AI329" s="431"/>
      <c r="AJ329" s="431"/>
      <c r="AK329" s="431"/>
      <c r="AL329" s="431"/>
      <c r="AM329" s="431"/>
      <c r="AN329" s="431"/>
      <c r="AO329" s="1144"/>
      <c r="AP329" s="1161"/>
    </row>
    <row r="330" spans="1:48" x14ac:dyDescent="0.2">
      <c r="A330" s="480"/>
      <c r="B330" s="481"/>
      <c r="C330" s="495"/>
      <c r="D330" s="514"/>
      <c r="E330" s="514"/>
      <c r="F330" s="471"/>
      <c r="G330" s="470">
        <f t="shared" ref="G330:G359" si="176">IFERROR(F330*C330,"")</f>
        <v>0</v>
      </c>
      <c r="H330" s="471"/>
      <c r="I330" s="471"/>
      <c r="J330" s="471"/>
      <c r="K330" s="471"/>
      <c r="L330" s="471"/>
      <c r="M330" s="471"/>
      <c r="N330" s="471"/>
      <c r="O330" s="471"/>
      <c r="P330" s="471"/>
      <c r="Q330" s="471"/>
      <c r="R330" s="471"/>
      <c r="S330" s="496">
        <f>IFERROR(IF(A330&lt;&gt;"GfB",(SUM(G330:J330,L330,P330)*12+(N330+O330))*(100+$J$12+$J$13)%+((K330+M330+Q330+R330*('B4_Allgemeine Angaben'!$L$53=1))*12),(SUM(G330:J330,L330,P330)*12+(N330+O330))*(100+$J$15+$J$13)%+((K330+M330+Q330+R330*('B4_Allgemeine Angaben'!$L$53=1))*12)),0)</f>
        <v>0</v>
      </c>
      <c r="T330" s="497">
        <f t="shared" ref="T330:T359" si="177">IF(ISERROR(S330/C330),0,(S330/C330))</f>
        <v>0</v>
      </c>
      <c r="U330" s="475"/>
      <c r="V330" s="553">
        <f t="shared" ref="V330:V359" si="178">(IF(AND($B330="PFK/BFK",$C330&gt;0,$F330&gt;0),($G330+$H330),0))</f>
        <v>0</v>
      </c>
      <c r="W330" s="476">
        <f t="shared" ref="W330:W359" si="179">(IF(AND($B330="PFK/BFK",$C330&gt;0,$F330&gt;0),$I330,0))</f>
        <v>0</v>
      </c>
      <c r="X330" s="476">
        <f t="shared" ref="X330:X359" si="180">(IF(AND($B330="PFK/BFK",$C330&gt;0,$F330&gt;0),($J330+$K330),0))</f>
        <v>0</v>
      </c>
      <c r="Y330" s="476">
        <f t="shared" ref="Y330:Y359" si="181">(IF(AND($B330="PFK/BFK",$C330&gt;0,$F330&gt;0),(($N330+$O330)/12),0))</f>
        <v>0</v>
      </c>
      <c r="Z330" s="554">
        <f t="shared" ref="Z330:Z359" si="182">(IF(AND($B330="PK/BK",$C330&gt;0,$F330&gt;0),($G330+$H330),0))</f>
        <v>0</v>
      </c>
      <c r="AA330" s="477">
        <f t="shared" ref="AA330:AA359" si="183">(IF(AND($B330="PK/BK",$C330&gt;0,$F330&gt;0),$I330,0))</f>
        <v>0</v>
      </c>
      <c r="AB330" s="477">
        <f t="shared" ref="AB330:AB359" si="184">(IF(AND($B330="PK/BK",$C330&gt;0,$F330&gt;0),($J330+$K330),0))</f>
        <v>0</v>
      </c>
      <c r="AC330" s="477">
        <f t="shared" ref="AC330:AC359" si="185">(IF(AND($B330="PK/BK",$C330&gt;0,$F330&gt;0),(($N330+$O330)/12),0))</f>
        <v>0</v>
      </c>
      <c r="AD330" s="555">
        <f t="shared" ref="AD330:AD359" si="186">(IF(AND($B330="PK/BK o.",$C330&gt;0,$F330&gt;0),($G330+$H330),0))</f>
        <v>0</v>
      </c>
      <c r="AE330" s="478">
        <f t="shared" ref="AE330:AE359" si="187">(IF(AND($B330="PK/BK o.",$C330&gt;0,$F330&gt;0),$I330,0))</f>
        <v>0</v>
      </c>
      <c r="AF330" s="478">
        <f t="shared" ref="AF330:AF359" si="188">(IF(AND($B330="PK/BK o.",$C330&gt;0,$F330&gt;0),($J330+$K330),0))</f>
        <v>0</v>
      </c>
      <c r="AG330" s="478">
        <f t="shared" ref="AG330:AG359" si="189">(IF(AND($B330="PK/BK o.",$C330&gt;0,$F330&gt;0),(($N330+$O330)/12),0))</f>
        <v>0</v>
      </c>
      <c r="AH330" s="479">
        <f t="shared" ref="AH330:AH359" si="190">IF(AND($B330="PFK/BFK",$C330&gt;0,$F330&gt;0),$C330,0)</f>
        <v>0</v>
      </c>
      <c r="AI330" s="479">
        <f t="shared" ref="AI330:AI359" si="191">IF(AND($B330="PK/BK",$C330&gt;0,$F330&gt;0),$C330,0)</f>
        <v>0</v>
      </c>
      <c r="AJ330" s="479">
        <f t="shared" ref="AJ330:AJ359" si="192">IF(AND($B330="PK/BK o.",$C330&gt;0,$F330&gt;0),$C330,0)</f>
        <v>0</v>
      </c>
      <c r="AK330" s="413">
        <f t="shared" ref="AK330:AK359" si="193">IF(AND($B330="PFK/BFK",$C330&gt;0,$F330&gt;0),$S330,0)</f>
        <v>0</v>
      </c>
      <c r="AL330" s="413">
        <f t="shared" ref="AL330:AL359" si="194">IF(AND($B330="PK/BK",$C330&gt;0,$F330&gt;0),$S330,0)</f>
        <v>0</v>
      </c>
      <c r="AM330" s="413">
        <f t="shared" ref="AM330:AM359" si="195">IF(AND($B330="PK/BK o.",$C330&gt;0,$F330&gt;0),$S330,0)</f>
        <v>0</v>
      </c>
      <c r="AN330" s="1124">
        <f t="shared" ref="AN330:AN359" si="196">IF(AND($B330="PFK/BFK",$C330&gt;0,$F330&gt;0),$R330,0)</f>
        <v>0</v>
      </c>
      <c r="AO330" s="1138">
        <f t="shared" ref="AO330:AO359" si="197">IF(AND($B330="PK/BK",$C330&gt;0,$F330&gt;0),$R330,0)</f>
        <v>0</v>
      </c>
      <c r="AP330" s="1155">
        <f t="shared" ref="AP330:AP359" si="198">IF(AND($B330="PK/BK o.",$C330&gt;0,$F330&gt;0),$R330,0)</f>
        <v>0</v>
      </c>
    </row>
    <row r="331" spans="1:48" x14ac:dyDescent="0.2">
      <c r="A331" s="480"/>
      <c r="B331" s="481"/>
      <c r="C331" s="495"/>
      <c r="D331" s="514"/>
      <c r="E331" s="514"/>
      <c r="F331" s="471"/>
      <c r="G331" s="470">
        <f t="shared" si="176"/>
        <v>0</v>
      </c>
      <c r="H331" s="471"/>
      <c r="I331" s="471"/>
      <c r="J331" s="471"/>
      <c r="K331" s="471"/>
      <c r="L331" s="471"/>
      <c r="M331" s="471"/>
      <c r="N331" s="471"/>
      <c r="O331" s="471"/>
      <c r="P331" s="471"/>
      <c r="Q331" s="471"/>
      <c r="R331" s="471"/>
      <c r="S331" s="496">
        <f>IFERROR(IF(A331&lt;&gt;"GfB",(SUM(G331:J331,L331,P331)*12+(N331+O331))*(100+$J$12+$J$13)%+((K331+M331+Q331+R331*('B4_Allgemeine Angaben'!$L$53=1))*12),(SUM(G331:J331,L331,P331)*12+(N331+O331))*(100+$J$15+$J$13)%+((K331+M331+Q331+R331*('B4_Allgemeine Angaben'!$L$53=1))*12)),0)</f>
        <v>0</v>
      </c>
      <c r="T331" s="497">
        <f t="shared" si="177"/>
        <v>0</v>
      </c>
      <c r="U331" s="475"/>
      <c r="V331" s="553">
        <f t="shared" si="178"/>
        <v>0</v>
      </c>
      <c r="W331" s="476">
        <f t="shared" si="179"/>
        <v>0</v>
      </c>
      <c r="X331" s="476">
        <f t="shared" si="180"/>
        <v>0</v>
      </c>
      <c r="Y331" s="476">
        <f t="shared" si="181"/>
        <v>0</v>
      </c>
      <c r="Z331" s="554">
        <f t="shared" si="182"/>
        <v>0</v>
      </c>
      <c r="AA331" s="477">
        <f t="shared" si="183"/>
        <v>0</v>
      </c>
      <c r="AB331" s="477">
        <f t="shared" si="184"/>
        <v>0</v>
      </c>
      <c r="AC331" s="477">
        <f t="shared" si="185"/>
        <v>0</v>
      </c>
      <c r="AD331" s="555">
        <f t="shared" si="186"/>
        <v>0</v>
      </c>
      <c r="AE331" s="478">
        <f t="shared" si="187"/>
        <v>0</v>
      </c>
      <c r="AF331" s="478">
        <f t="shared" si="188"/>
        <v>0</v>
      </c>
      <c r="AG331" s="478">
        <f t="shared" si="189"/>
        <v>0</v>
      </c>
      <c r="AH331" s="479">
        <f t="shared" si="190"/>
        <v>0</v>
      </c>
      <c r="AI331" s="479">
        <f t="shared" si="191"/>
        <v>0</v>
      </c>
      <c r="AJ331" s="479">
        <f t="shared" si="192"/>
        <v>0</v>
      </c>
      <c r="AK331" s="413">
        <f t="shared" si="193"/>
        <v>0</v>
      </c>
      <c r="AL331" s="413">
        <f t="shared" si="194"/>
        <v>0</v>
      </c>
      <c r="AM331" s="413">
        <f t="shared" si="195"/>
        <v>0</v>
      </c>
      <c r="AN331" s="1124">
        <f t="shared" si="196"/>
        <v>0</v>
      </c>
      <c r="AO331" s="1138">
        <f t="shared" si="197"/>
        <v>0</v>
      </c>
      <c r="AP331" s="1155">
        <f t="shared" si="198"/>
        <v>0</v>
      </c>
    </row>
    <row r="332" spans="1:48" x14ac:dyDescent="0.2">
      <c r="A332" s="480"/>
      <c r="B332" s="481"/>
      <c r="C332" s="495"/>
      <c r="D332" s="514"/>
      <c r="E332" s="514"/>
      <c r="F332" s="471"/>
      <c r="G332" s="470">
        <f t="shared" si="176"/>
        <v>0</v>
      </c>
      <c r="H332" s="471"/>
      <c r="I332" s="471"/>
      <c r="J332" s="471"/>
      <c r="K332" s="471"/>
      <c r="L332" s="471"/>
      <c r="M332" s="471"/>
      <c r="N332" s="471"/>
      <c r="O332" s="471"/>
      <c r="P332" s="471"/>
      <c r="Q332" s="471"/>
      <c r="R332" s="471"/>
      <c r="S332" s="496">
        <f>IFERROR(IF(A332&lt;&gt;"GfB",(SUM(G332:J332,L332,P332)*12+(N332+O332))*(100+$J$12+$J$13)%+((K332+M332+Q332+R332*('B4_Allgemeine Angaben'!$L$53=1))*12),(SUM(G332:J332,L332,P332)*12+(N332+O332))*(100+$J$15+$J$13)%+((K332+M332+Q332+R332*('B4_Allgemeine Angaben'!$L$53=1))*12)),0)</f>
        <v>0</v>
      </c>
      <c r="T332" s="497">
        <f t="shared" si="177"/>
        <v>0</v>
      </c>
      <c r="U332" s="475"/>
      <c r="V332" s="553">
        <f t="shared" si="178"/>
        <v>0</v>
      </c>
      <c r="W332" s="476">
        <f t="shared" si="179"/>
        <v>0</v>
      </c>
      <c r="X332" s="476">
        <f t="shared" si="180"/>
        <v>0</v>
      </c>
      <c r="Y332" s="476">
        <f t="shared" si="181"/>
        <v>0</v>
      </c>
      <c r="Z332" s="554">
        <f t="shared" si="182"/>
        <v>0</v>
      </c>
      <c r="AA332" s="477">
        <f t="shared" si="183"/>
        <v>0</v>
      </c>
      <c r="AB332" s="477">
        <f t="shared" si="184"/>
        <v>0</v>
      </c>
      <c r="AC332" s="477">
        <f t="shared" si="185"/>
        <v>0</v>
      </c>
      <c r="AD332" s="555">
        <f t="shared" si="186"/>
        <v>0</v>
      </c>
      <c r="AE332" s="478">
        <f t="shared" si="187"/>
        <v>0</v>
      </c>
      <c r="AF332" s="478">
        <f t="shared" si="188"/>
        <v>0</v>
      </c>
      <c r="AG332" s="478">
        <f t="shared" si="189"/>
        <v>0</v>
      </c>
      <c r="AH332" s="479">
        <f t="shared" si="190"/>
        <v>0</v>
      </c>
      <c r="AI332" s="479">
        <f t="shared" si="191"/>
        <v>0</v>
      </c>
      <c r="AJ332" s="479">
        <f t="shared" si="192"/>
        <v>0</v>
      </c>
      <c r="AK332" s="413">
        <f t="shared" si="193"/>
        <v>0</v>
      </c>
      <c r="AL332" s="413">
        <f t="shared" si="194"/>
        <v>0</v>
      </c>
      <c r="AM332" s="413">
        <f t="shared" si="195"/>
        <v>0</v>
      </c>
      <c r="AN332" s="1124">
        <f t="shared" si="196"/>
        <v>0</v>
      </c>
      <c r="AO332" s="1138">
        <f t="shared" si="197"/>
        <v>0</v>
      </c>
      <c r="AP332" s="1155">
        <f t="shared" si="198"/>
        <v>0</v>
      </c>
    </row>
    <row r="333" spans="1:48" x14ac:dyDescent="0.2">
      <c r="A333" s="480"/>
      <c r="B333" s="481"/>
      <c r="C333" s="495"/>
      <c r="D333" s="514"/>
      <c r="E333" s="514"/>
      <c r="F333" s="471"/>
      <c r="G333" s="470">
        <f t="shared" si="176"/>
        <v>0</v>
      </c>
      <c r="H333" s="471"/>
      <c r="I333" s="471"/>
      <c r="J333" s="471"/>
      <c r="K333" s="471"/>
      <c r="L333" s="471"/>
      <c r="M333" s="471"/>
      <c r="N333" s="471"/>
      <c r="O333" s="471"/>
      <c r="P333" s="471"/>
      <c r="Q333" s="471"/>
      <c r="R333" s="471"/>
      <c r="S333" s="496">
        <f>IFERROR(IF(A333&lt;&gt;"GfB",(SUM(G333:J333,L333,P333)*12+(N333+O333))*(100+$J$12+$J$13)%+((K333+M333+Q333+R333*('B4_Allgemeine Angaben'!$L$53=1))*12),(SUM(G333:J333,L333,P333)*12+(N333+O333))*(100+$J$15+$J$13)%+((K333+M333+Q333+R333*('B4_Allgemeine Angaben'!$L$53=1))*12)),0)</f>
        <v>0</v>
      </c>
      <c r="T333" s="497">
        <f t="shared" si="177"/>
        <v>0</v>
      </c>
      <c r="U333" s="475"/>
      <c r="V333" s="553">
        <f t="shared" si="178"/>
        <v>0</v>
      </c>
      <c r="W333" s="476">
        <f t="shared" si="179"/>
        <v>0</v>
      </c>
      <c r="X333" s="476">
        <f t="shared" si="180"/>
        <v>0</v>
      </c>
      <c r="Y333" s="476">
        <f t="shared" si="181"/>
        <v>0</v>
      </c>
      <c r="Z333" s="554">
        <f t="shared" si="182"/>
        <v>0</v>
      </c>
      <c r="AA333" s="477">
        <f t="shared" si="183"/>
        <v>0</v>
      </c>
      <c r="AB333" s="477">
        <f t="shared" si="184"/>
        <v>0</v>
      </c>
      <c r="AC333" s="477">
        <f t="shared" si="185"/>
        <v>0</v>
      </c>
      <c r="AD333" s="555">
        <f t="shared" si="186"/>
        <v>0</v>
      </c>
      <c r="AE333" s="478">
        <f t="shared" si="187"/>
        <v>0</v>
      </c>
      <c r="AF333" s="478">
        <f t="shared" si="188"/>
        <v>0</v>
      </c>
      <c r="AG333" s="478">
        <f t="shared" si="189"/>
        <v>0</v>
      </c>
      <c r="AH333" s="479">
        <f t="shared" si="190"/>
        <v>0</v>
      </c>
      <c r="AI333" s="479">
        <f t="shared" si="191"/>
        <v>0</v>
      </c>
      <c r="AJ333" s="479">
        <f t="shared" si="192"/>
        <v>0</v>
      </c>
      <c r="AK333" s="413">
        <f t="shared" si="193"/>
        <v>0</v>
      </c>
      <c r="AL333" s="413">
        <f t="shared" si="194"/>
        <v>0</v>
      </c>
      <c r="AM333" s="413">
        <f t="shared" si="195"/>
        <v>0</v>
      </c>
      <c r="AN333" s="1124">
        <f t="shared" si="196"/>
        <v>0</v>
      </c>
      <c r="AO333" s="1138">
        <f t="shared" si="197"/>
        <v>0</v>
      </c>
      <c r="AP333" s="1155">
        <f t="shared" si="198"/>
        <v>0</v>
      </c>
    </row>
    <row r="334" spans="1:48" x14ac:dyDescent="0.2">
      <c r="A334" s="480"/>
      <c r="B334" s="481"/>
      <c r="C334" s="495"/>
      <c r="D334" s="514"/>
      <c r="E334" s="514"/>
      <c r="F334" s="471"/>
      <c r="G334" s="470">
        <f t="shared" si="176"/>
        <v>0</v>
      </c>
      <c r="H334" s="471"/>
      <c r="I334" s="471"/>
      <c r="J334" s="471"/>
      <c r="K334" s="471"/>
      <c r="L334" s="471"/>
      <c r="M334" s="471"/>
      <c r="N334" s="471"/>
      <c r="O334" s="471"/>
      <c r="P334" s="471"/>
      <c r="Q334" s="471"/>
      <c r="R334" s="471"/>
      <c r="S334" s="496">
        <f>IFERROR(IF(A334&lt;&gt;"GfB",(SUM(G334:J334,L334,P334)*12+(N334+O334))*(100+$J$12+$J$13)%+((K334+M334+Q334+R334*('B4_Allgemeine Angaben'!$L$53=1))*12),(SUM(G334:J334,L334,P334)*12+(N334+O334))*(100+$J$15+$J$13)%+((K334+M334+Q334+R334*('B4_Allgemeine Angaben'!$L$53=1))*12)),0)</f>
        <v>0</v>
      </c>
      <c r="T334" s="497">
        <f t="shared" si="177"/>
        <v>0</v>
      </c>
      <c r="U334" s="475"/>
      <c r="V334" s="553">
        <f t="shared" si="178"/>
        <v>0</v>
      </c>
      <c r="W334" s="476">
        <f t="shared" si="179"/>
        <v>0</v>
      </c>
      <c r="X334" s="476">
        <f t="shared" si="180"/>
        <v>0</v>
      </c>
      <c r="Y334" s="476">
        <f t="shared" si="181"/>
        <v>0</v>
      </c>
      <c r="Z334" s="554">
        <f t="shared" si="182"/>
        <v>0</v>
      </c>
      <c r="AA334" s="477">
        <f t="shared" si="183"/>
        <v>0</v>
      </c>
      <c r="AB334" s="477">
        <f t="shared" si="184"/>
        <v>0</v>
      </c>
      <c r="AC334" s="477">
        <f t="shared" si="185"/>
        <v>0</v>
      </c>
      <c r="AD334" s="555">
        <f t="shared" si="186"/>
        <v>0</v>
      </c>
      <c r="AE334" s="478">
        <f t="shared" si="187"/>
        <v>0</v>
      </c>
      <c r="AF334" s="478">
        <f t="shared" si="188"/>
        <v>0</v>
      </c>
      <c r="AG334" s="478">
        <f t="shared" si="189"/>
        <v>0</v>
      </c>
      <c r="AH334" s="479">
        <f t="shared" si="190"/>
        <v>0</v>
      </c>
      <c r="AI334" s="479">
        <f t="shared" si="191"/>
        <v>0</v>
      </c>
      <c r="AJ334" s="479">
        <f t="shared" si="192"/>
        <v>0</v>
      </c>
      <c r="AK334" s="413">
        <f t="shared" si="193"/>
        <v>0</v>
      </c>
      <c r="AL334" s="413">
        <f t="shared" si="194"/>
        <v>0</v>
      </c>
      <c r="AM334" s="413">
        <f t="shared" si="195"/>
        <v>0</v>
      </c>
      <c r="AN334" s="1124">
        <f t="shared" si="196"/>
        <v>0</v>
      </c>
      <c r="AO334" s="1138">
        <f t="shared" si="197"/>
        <v>0</v>
      </c>
      <c r="AP334" s="1155">
        <f t="shared" si="198"/>
        <v>0</v>
      </c>
    </row>
    <row r="335" spans="1:48" x14ac:dyDescent="0.2">
      <c r="A335" s="480"/>
      <c r="B335" s="481"/>
      <c r="C335" s="495"/>
      <c r="D335" s="514"/>
      <c r="E335" s="514"/>
      <c r="F335" s="471"/>
      <c r="G335" s="470">
        <f t="shared" si="176"/>
        <v>0</v>
      </c>
      <c r="H335" s="471"/>
      <c r="I335" s="471"/>
      <c r="J335" s="471"/>
      <c r="K335" s="471"/>
      <c r="L335" s="471"/>
      <c r="M335" s="471"/>
      <c r="N335" s="471"/>
      <c r="O335" s="471"/>
      <c r="P335" s="471"/>
      <c r="Q335" s="471"/>
      <c r="R335" s="471"/>
      <c r="S335" s="496">
        <f>IFERROR(IF(A335&lt;&gt;"GfB",(SUM(G335:J335,L335,P335)*12+(N335+O335))*(100+$J$12+$J$13)%+((K335+M335+Q335+R335*('B4_Allgemeine Angaben'!$L$53=1))*12),(SUM(G335:J335,L335,P335)*12+(N335+O335))*(100+$J$15+$J$13)%+((K335+M335+Q335+R335*('B4_Allgemeine Angaben'!$L$53=1))*12)),0)</f>
        <v>0</v>
      </c>
      <c r="T335" s="497">
        <f t="shared" si="177"/>
        <v>0</v>
      </c>
      <c r="U335" s="475"/>
      <c r="V335" s="553">
        <f t="shared" si="178"/>
        <v>0</v>
      </c>
      <c r="W335" s="476">
        <f t="shared" si="179"/>
        <v>0</v>
      </c>
      <c r="X335" s="476">
        <f t="shared" si="180"/>
        <v>0</v>
      </c>
      <c r="Y335" s="476">
        <f t="shared" si="181"/>
        <v>0</v>
      </c>
      <c r="Z335" s="554">
        <f t="shared" si="182"/>
        <v>0</v>
      </c>
      <c r="AA335" s="477">
        <f t="shared" si="183"/>
        <v>0</v>
      </c>
      <c r="AB335" s="477">
        <f t="shared" si="184"/>
        <v>0</v>
      </c>
      <c r="AC335" s="477">
        <f t="shared" si="185"/>
        <v>0</v>
      </c>
      <c r="AD335" s="555">
        <f t="shared" si="186"/>
        <v>0</v>
      </c>
      <c r="AE335" s="478">
        <f t="shared" si="187"/>
        <v>0</v>
      </c>
      <c r="AF335" s="478">
        <f t="shared" si="188"/>
        <v>0</v>
      </c>
      <c r="AG335" s="478">
        <f t="shared" si="189"/>
        <v>0</v>
      </c>
      <c r="AH335" s="479">
        <f t="shared" si="190"/>
        <v>0</v>
      </c>
      <c r="AI335" s="479">
        <f t="shared" si="191"/>
        <v>0</v>
      </c>
      <c r="AJ335" s="479">
        <f t="shared" si="192"/>
        <v>0</v>
      </c>
      <c r="AK335" s="413">
        <f t="shared" si="193"/>
        <v>0</v>
      </c>
      <c r="AL335" s="413">
        <f t="shared" si="194"/>
        <v>0</v>
      </c>
      <c r="AM335" s="413">
        <f t="shared" si="195"/>
        <v>0</v>
      </c>
      <c r="AN335" s="1124">
        <f t="shared" si="196"/>
        <v>0</v>
      </c>
      <c r="AO335" s="1138">
        <f t="shared" si="197"/>
        <v>0</v>
      </c>
      <c r="AP335" s="1155">
        <f t="shared" si="198"/>
        <v>0</v>
      </c>
    </row>
    <row r="336" spans="1:48" x14ac:dyDescent="0.2">
      <c r="A336" s="480"/>
      <c r="B336" s="481"/>
      <c r="C336" s="495"/>
      <c r="D336" s="514"/>
      <c r="E336" s="514"/>
      <c r="F336" s="471"/>
      <c r="G336" s="470">
        <f t="shared" si="176"/>
        <v>0</v>
      </c>
      <c r="H336" s="471"/>
      <c r="I336" s="471"/>
      <c r="J336" s="471"/>
      <c r="K336" s="471"/>
      <c r="L336" s="471"/>
      <c r="M336" s="471"/>
      <c r="N336" s="471"/>
      <c r="O336" s="471"/>
      <c r="P336" s="471"/>
      <c r="Q336" s="471"/>
      <c r="R336" s="471"/>
      <c r="S336" s="496">
        <f>IFERROR(IF(A336&lt;&gt;"GfB",(SUM(G336:J336,L336,P336)*12+(N336+O336))*(100+$J$12+$J$13)%+((K336+M336+Q336+R336*('B4_Allgemeine Angaben'!$L$53=1))*12),(SUM(G336:J336,L336,P336)*12+(N336+O336))*(100+$J$15+$J$13)%+((K336+M336+Q336+R336*('B4_Allgemeine Angaben'!$L$53=1))*12)),0)</f>
        <v>0</v>
      </c>
      <c r="T336" s="497">
        <f t="shared" si="177"/>
        <v>0</v>
      </c>
      <c r="U336" s="475"/>
      <c r="V336" s="553">
        <f t="shared" si="178"/>
        <v>0</v>
      </c>
      <c r="W336" s="476">
        <f t="shared" si="179"/>
        <v>0</v>
      </c>
      <c r="X336" s="476">
        <f t="shared" si="180"/>
        <v>0</v>
      </c>
      <c r="Y336" s="476">
        <f t="shared" si="181"/>
        <v>0</v>
      </c>
      <c r="Z336" s="554">
        <f t="shared" si="182"/>
        <v>0</v>
      </c>
      <c r="AA336" s="477">
        <f t="shared" si="183"/>
        <v>0</v>
      </c>
      <c r="AB336" s="477">
        <f t="shared" si="184"/>
        <v>0</v>
      </c>
      <c r="AC336" s="477">
        <f t="shared" si="185"/>
        <v>0</v>
      </c>
      <c r="AD336" s="555">
        <f t="shared" si="186"/>
        <v>0</v>
      </c>
      <c r="AE336" s="478">
        <f t="shared" si="187"/>
        <v>0</v>
      </c>
      <c r="AF336" s="478">
        <f t="shared" si="188"/>
        <v>0</v>
      </c>
      <c r="AG336" s="478">
        <f t="shared" si="189"/>
        <v>0</v>
      </c>
      <c r="AH336" s="479">
        <f t="shared" si="190"/>
        <v>0</v>
      </c>
      <c r="AI336" s="479">
        <f t="shared" si="191"/>
        <v>0</v>
      </c>
      <c r="AJ336" s="479">
        <f t="shared" si="192"/>
        <v>0</v>
      </c>
      <c r="AK336" s="413">
        <f t="shared" si="193"/>
        <v>0</v>
      </c>
      <c r="AL336" s="413">
        <f t="shared" si="194"/>
        <v>0</v>
      </c>
      <c r="AM336" s="413">
        <f t="shared" si="195"/>
        <v>0</v>
      </c>
      <c r="AN336" s="1124">
        <f t="shared" si="196"/>
        <v>0</v>
      </c>
      <c r="AO336" s="1138">
        <f t="shared" si="197"/>
        <v>0</v>
      </c>
      <c r="AP336" s="1155">
        <f t="shared" si="198"/>
        <v>0</v>
      </c>
    </row>
    <row r="337" spans="1:42" x14ac:dyDescent="0.2">
      <c r="A337" s="480"/>
      <c r="B337" s="481"/>
      <c r="C337" s="495"/>
      <c r="D337" s="514"/>
      <c r="E337" s="514"/>
      <c r="F337" s="471"/>
      <c r="G337" s="470">
        <f t="shared" si="176"/>
        <v>0</v>
      </c>
      <c r="H337" s="471"/>
      <c r="I337" s="471"/>
      <c r="J337" s="471"/>
      <c r="K337" s="471"/>
      <c r="L337" s="471"/>
      <c r="M337" s="471"/>
      <c r="N337" s="471"/>
      <c r="O337" s="471"/>
      <c r="P337" s="471"/>
      <c r="Q337" s="471"/>
      <c r="R337" s="471"/>
      <c r="S337" s="496">
        <f>IFERROR(IF(A337&lt;&gt;"GfB",(SUM(G337:J337,L337,P337)*12+(N337+O337))*(100+$J$12+$J$13)%+((K337+M337+Q337+R337*('B4_Allgemeine Angaben'!$L$53=1))*12),(SUM(G337:J337,L337,P337)*12+(N337+O337))*(100+$J$15+$J$13)%+((K337+M337+Q337+R337*('B4_Allgemeine Angaben'!$L$53=1))*12)),0)</f>
        <v>0</v>
      </c>
      <c r="T337" s="497">
        <f t="shared" si="177"/>
        <v>0</v>
      </c>
      <c r="U337" s="475"/>
      <c r="V337" s="553">
        <f t="shared" si="178"/>
        <v>0</v>
      </c>
      <c r="W337" s="476">
        <f t="shared" si="179"/>
        <v>0</v>
      </c>
      <c r="X337" s="476">
        <f t="shared" si="180"/>
        <v>0</v>
      </c>
      <c r="Y337" s="476">
        <f t="shared" si="181"/>
        <v>0</v>
      </c>
      <c r="Z337" s="554">
        <f t="shared" si="182"/>
        <v>0</v>
      </c>
      <c r="AA337" s="477">
        <f t="shared" si="183"/>
        <v>0</v>
      </c>
      <c r="AB337" s="477">
        <f t="shared" si="184"/>
        <v>0</v>
      </c>
      <c r="AC337" s="477">
        <f t="shared" si="185"/>
        <v>0</v>
      </c>
      <c r="AD337" s="555">
        <f t="shared" si="186"/>
        <v>0</v>
      </c>
      <c r="AE337" s="478">
        <f t="shared" si="187"/>
        <v>0</v>
      </c>
      <c r="AF337" s="478">
        <f t="shared" si="188"/>
        <v>0</v>
      </c>
      <c r="AG337" s="478">
        <f t="shared" si="189"/>
        <v>0</v>
      </c>
      <c r="AH337" s="479">
        <f t="shared" si="190"/>
        <v>0</v>
      </c>
      <c r="AI337" s="479">
        <f t="shared" si="191"/>
        <v>0</v>
      </c>
      <c r="AJ337" s="479">
        <f t="shared" si="192"/>
        <v>0</v>
      </c>
      <c r="AK337" s="413">
        <f t="shared" si="193"/>
        <v>0</v>
      </c>
      <c r="AL337" s="413">
        <f t="shared" si="194"/>
        <v>0</v>
      </c>
      <c r="AM337" s="413">
        <f t="shared" si="195"/>
        <v>0</v>
      </c>
      <c r="AN337" s="1124">
        <f t="shared" si="196"/>
        <v>0</v>
      </c>
      <c r="AO337" s="1138">
        <f t="shared" si="197"/>
        <v>0</v>
      </c>
      <c r="AP337" s="1155">
        <f t="shared" si="198"/>
        <v>0</v>
      </c>
    </row>
    <row r="338" spans="1:42" x14ac:dyDescent="0.2">
      <c r="A338" s="480"/>
      <c r="B338" s="481"/>
      <c r="C338" s="495"/>
      <c r="D338" s="514"/>
      <c r="E338" s="514"/>
      <c r="F338" s="471"/>
      <c r="G338" s="470">
        <f t="shared" si="176"/>
        <v>0</v>
      </c>
      <c r="H338" s="471"/>
      <c r="I338" s="471"/>
      <c r="J338" s="471"/>
      <c r="K338" s="471"/>
      <c r="L338" s="471"/>
      <c r="M338" s="471"/>
      <c r="N338" s="471"/>
      <c r="O338" s="471"/>
      <c r="P338" s="471"/>
      <c r="Q338" s="471"/>
      <c r="R338" s="471"/>
      <c r="S338" s="496">
        <f>IFERROR(IF(A338&lt;&gt;"GfB",(SUM(G338:J338,L338,P338)*12+(N338+O338))*(100+$J$12+$J$13)%+((K338+M338+Q338+R338*('B4_Allgemeine Angaben'!$L$53=1))*12),(SUM(G338:J338,L338,P338)*12+(N338+O338))*(100+$J$15+$J$13)%+((K338+M338+Q338+R338*('B4_Allgemeine Angaben'!$L$53=1))*12)),0)</f>
        <v>0</v>
      </c>
      <c r="T338" s="497">
        <f t="shared" si="177"/>
        <v>0</v>
      </c>
      <c r="U338" s="475"/>
      <c r="V338" s="553">
        <f t="shared" si="178"/>
        <v>0</v>
      </c>
      <c r="W338" s="476">
        <f t="shared" si="179"/>
        <v>0</v>
      </c>
      <c r="X338" s="476">
        <f t="shared" si="180"/>
        <v>0</v>
      </c>
      <c r="Y338" s="476">
        <f t="shared" si="181"/>
        <v>0</v>
      </c>
      <c r="Z338" s="554">
        <f t="shared" si="182"/>
        <v>0</v>
      </c>
      <c r="AA338" s="477">
        <f t="shared" si="183"/>
        <v>0</v>
      </c>
      <c r="AB338" s="477">
        <f t="shared" si="184"/>
        <v>0</v>
      </c>
      <c r="AC338" s="477">
        <f t="shared" si="185"/>
        <v>0</v>
      </c>
      <c r="AD338" s="555">
        <f t="shared" si="186"/>
        <v>0</v>
      </c>
      <c r="AE338" s="478">
        <f t="shared" si="187"/>
        <v>0</v>
      </c>
      <c r="AF338" s="478">
        <f t="shared" si="188"/>
        <v>0</v>
      </c>
      <c r="AG338" s="478">
        <f t="shared" si="189"/>
        <v>0</v>
      </c>
      <c r="AH338" s="479">
        <f t="shared" si="190"/>
        <v>0</v>
      </c>
      <c r="AI338" s="479">
        <f t="shared" si="191"/>
        <v>0</v>
      </c>
      <c r="AJ338" s="479">
        <f t="shared" si="192"/>
        <v>0</v>
      </c>
      <c r="AK338" s="413">
        <f t="shared" si="193"/>
        <v>0</v>
      </c>
      <c r="AL338" s="413">
        <f t="shared" si="194"/>
        <v>0</v>
      </c>
      <c r="AM338" s="413">
        <f t="shared" si="195"/>
        <v>0</v>
      </c>
      <c r="AN338" s="1124">
        <f t="shared" si="196"/>
        <v>0</v>
      </c>
      <c r="AO338" s="1138">
        <f t="shared" si="197"/>
        <v>0</v>
      </c>
      <c r="AP338" s="1155">
        <f t="shared" si="198"/>
        <v>0</v>
      </c>
    </row>
    <row r="339" spans="1:42" x14ac:dyDescent="0.2">
      <c r="A339" s="480"/>
      <c r="B339" s="481"/>
      <c r="C339" s="495"/>
      <c r="D339" s="514"/>
      <c r="E339" s="514"/>
      <c r="F339" s="471"/>
      <c r="G339" s="470">
        <f t="shared" si="176"/>
        <v>0</v>
      </c>
      <c r="H339" s="471"/>
      <c r="I339" s="471"/>
      <c r="J339" s="471"/>
      <c r="K339" s="471"/>
      <c r="L339" s="471"/>
      <c r="M339" s="471"/>
      <c r="N339" s="471"/>
      <c r="O339" s="471"/>
      <c r="P339" s="471"/>
      <c r="Q339" s="471"/>
      <c r="R339" s="471"/>
      <c r="S339" s="496">
        <f>IFERROR(IF(A339&lt;&gt;"GfB",(SUM(G339:J339,L339,P339)*12+(N339+O339))*(100+$J$12+$J$13)%+((K339+M339+Q339+R339*('B4_Allgemeine Angaben'!$L$53=1))*12),(SUM(G339:J339,L339,P339)*12+(N339+O339))*(100+$J$15+$J$13)%+((K339+M339+Q339+R339*('B4_Allgemeine Angaben'!$L$53=1))*12)),0)</f>
        <v>0</v>
      </c>
      <c r="T339" s="497">
        <f t="shared" si="177"/>
        <v>0</v>
      </c>
      <c r="U339" s="475"/>
      <c r="V339" s="553">
        <f t="shared" si="178"/>
        <v>0</v>
      </c>
      <c r="W339" s="476">
        <f t="shared" si="179"/>
        <v>0</v>
      </c>
      <c r="X339" s="476">
        <f t="shared" si="180"/>
        <v>0</v>
      </c>
      <c r="Y339" s="476">
        <f t="shared" si="181"/>
        <v>0</v>
      </c>
      <c r="Z339" s="554">
        <f t="shared" si="182"/>
        <v>0</v>
      </c>
      <c r="AA339" s="477">
        <f t="shared" si="183"/>
        <v>0</v>
      </c>
      <c r="AB339" s="477">
        <f t="shared" si="184"/>
        <v>0</v>
      </c>
      <c r="AC339" s="477">
        <f t="shared" si="185"/>
        <v>0</v>
      </c>
      <c r="AD339" s="555">
        <f t="shared" si="186"/>
        <v>0</v>
      </c>
      <c r="AE339" s="478">
        <f t="shared" si="187"/>
        <v>0</v>
      </c>
      <c r="AF339" s="478">
        <f t="shared" si="188"/>
        <v>0</v>
      </c>
      <c r="AG339" s="478">
        <f t="shared" si="189"/>
        <v>0</v>
      </c>
      <c r="AH339" s="479">
        <f t="shared" si="190"/>
        <v>0</v>
      </c>
      <c r="AI339" s="479">
        <f t="shared" si="191"/>
        <v>0</v>
      </c>
      <c r="AJ339" s="479">
        <f t="shared" si="192"/>
        <v>0</v>
      </c>
      <c r="AK339" s="413">
        <f t="shared" si="193"/>
        <v>0</v>
      </c>
      <c r="AL339" s="413">
        <f t="shared" si="194"/>
        <v>0</v>
      </c>
      <c r="AM339" s="413">
        <f t="shared" si="195"/>
        <v>0</v>
      </c>
      <c r="AN339" s="1124">
        <f t="shared" si="196"/>
        <v>0</v>
      </c>
      <c r="AO339" s="1138">
        <f t="shared" si="197"/>
        <v>0</v>
      </c>
      <c r="AP339" s="1155">
        <f t="shared" si="198"/>
        <v>0</v>
      </c>
    </row>
    <row r="340" spans="1:42" x14ac:dyDescent="0.2">
      <c r="A340" s="480"/>
      <c r="B340" s="481"/>
      <c r="C340" s="495"/>
      <c r="D340" s="514"/>
      <c r="E340" s="514"/>
      <c r="F340" s="471"/>
      <c r="G340" s="470">
        <f t="shared" si="176"/>
        <v>0</v>
      </c>
      <c r="H340" s="471"/>
      <c r="I340" s="471"/>
      <c r="J340" s="471"/>
      <c r="K340" s="471"/>
      <c r="L340" s="471"/>
      <c r="M340" s="471"/>
      <c r="N340" s="471"/>
      <c r="O340" s="471"/>
      <c r="P340" s="471"/>
      <c r="Q340" s="471"/>
      <c r="R340" s="471"/>
      <c r="S340" s="496">
        <f>IFERROR(IF(A340&lt;&gt;"GfB",(SUM(G340:J340,L340,P340)*12+(N340+O340))*(100+$J$12+$J$13)%+((K340+M340+Q340+R340*('B4_Allgemeine Angaben'!$L$53=1))*12),(SUM(G340:J340,L340,P340)*12+(N340+O340))*(100+$J$15+$J$13)%+((K340+M340+Q340+R340*('B4_Allgemeine Angaben'!$L$53=1))*12)),0)</f>
        <v>0</v>
      </c>
      <c r="T340" s="497">
        <f t="shared" si="177"/>
        <v>0</v>
      </c>
      <c r="U340" s="475"/>
      <c r="V340" s="553">
        <f t="shared" si="178"/>
        <v>0</v>
      </c>
      <c r="W340" s="476">
        <f t="shared" si="179"/>
        <v>0</v>
      </c>
      <c r="X340" s="476">
        <f t="shared" si="180"/>
        <v>0</v>
      </c>
      <c r="Y340" s="476">
        <f t="shared" si="181"/>
        <v>0</v>
      </c>
      <c r="Z340" s="554">
        <f t="shared" si="182"/>
        <v>0</v>
      </c>
      <c r="AA340" s="477">
        <f t="shared" si="183"/>
        <v>0</v>
      </c>
      <c r="AB340" s="477">
        <f t="shared" si="184"/>
        <v>0</v>
      </c>
      <c r="AC340" s="477">
        <f t="shared" si="185"/>
        <v>0</v>
      </c>
      <c r="AD340" s="555">
        <f t="shared" si="186"/>
        <v>0</v>
      </c>
      <c r="AE340" s="478">
        <f t="shared" si="187"/>
        <v>0</v>
      </c>
      <c r="AF340" s="478">
        <f t="shared" si="188"/>
        <v>0</v>
      </c>
      <c r="AG340" s="478">
        <f t="shared" si="189"/>
        <v>0</v>
      </c>
      <c r="AH340" s="479">
        <f t="shared" si="190"/>
        <v>0</v>
      </c>
      <c r="AI340" s="479">
        <f t="shared" si="191"/>
        <v>0</v>
      </c>
      <c r="AJ340" s="479">
        <f t="shared" si="192"/>
        <v>0</v>
      </c>
      <c r="AK340" s="413">
        <f t="shared" si="193"/>
        <v>0</v>
      </c>
      <c r="AL340" s="413">
        <f t="shared" si="194"/>
        <v>0</v>
      </c>
      <c r="AM340" s="413">
        <f t="shared" si="195"/>
        <v>0</v>
      </c>
      <c r="AN340" s="1124">
        <f t="shared" si="196"/>
        <v>0</v>
      </c>
      <c r="AO340" s="1138">
        <f t="shared" si="197"/>
        <v>0</v>
      </c>
      <c r="AP340" s="1155">
        <f t="shared" si="198"/>
        <v>0</v>
      </c>
    </row>
    <row r="341" spans="1:42" x14ac:dyDescent="0.2">
      <c r="A341" s="480"/>
      <c r="B341" s="481"/>
      <c r="C341" s="495"/>
      <c r="D341" s="514"/>
      <c r="E341" s="514"/>
      <c r="F341" s="471"/>
      <c r="G341" s="470">
        <f t="shared" si="176"/>
        <v>0</v>
      </c>
      <c r="H341" s="471"/>
      <c r="I341" s="471"/>
      <c r="J341" s="471"/>
      <c r="K341" s="471"/>
      <c r="L341" s="471"/>
      <c r="M341" s="471"/>
      <c r="N341" s="471"/>
      <c r="O341" s="471"/>
      <c r="P341" s="471"/>
      <c r="Q341" s="471"/>
      <c r="R341" s="471"/>
      <c r="S341" s="496">
        <f>IFERROR(IF(A341&lt;&gt;"GfB",(SUM(G341:J341,L341,P341)*12+(N341+O341))*(100+$J$12+$J$13)%+((K341+M341+Q341+R341*('B4_Allgemeine Angaben'!$L$53=1))*12),(SUM(G341:J341,L341,P341)*12+(N341+O341))*(100+$J$15+$J$13)%+((K341+M341+Q341+R341*('B4_Allgemeine Angaben'!$L$53=1))*12)),0)</f>
        <v>0</v>
      </c>
      <c r="T341" s="497">
        <f t="shared" si="177"/>
        <v>0</v>
      </c>
      <c r="U341" s="475"/>
      <c r="V341" s="553">
        <f t="shared" si="178"/>
        <v>0</v>
      </c>
      <c r="W341" s="476">
        <f t="shared" si="179"/>
        <v>0</v>
      </c>
      <c r="X341" s="476">
        <f t="shared" si="180"/>
        <v>0</v>
      </c>
      <c r="Y341" s="476">
        <f t="shared" si="181"/>
        <v>0</v>
      </c>
      <c r="Z341" s="554">
        <f t="shared" si="182"/>
        <v>0</v>
      </c>
      <c r="AA341" s="477">
        <f t="shared" si="183"/>
        <v>0</v>
      </c>
      <c r="AB341" s="477">
        <f t="shared" si="184"/>
        <v>0</v>
      </c>
      <c r="AC341" s="477">
        <f t="shared" si="185"/>
        <v>0</v>
      </c>
      <c r="AD341" s="555">
        <f t="shared" si="186"/>
        <v>0</v>
      </c>
      <c r="AE341" s="478">
        <f t="shared" si="187"/>
        <v>0</v>
      </c>
      <c r="AF341" s="478">
        <f t="shared" si="188"/>
        <v>0</v>
      </c>
      <c r="AG341" s="478">
        <f t="shared" si="189"/>
        <v>0</v>
      </c>
      <c r="AH341" s="479">
        <f t="shared" si="190"/>
        <v>0</v>
      </c>
      <c r="AI341" s="479">
        <f t="shared" si="191"/>
        <v>0</v>
      </c>
      <c r="AJ341" s="479">
        <f t="shared" si="192"/>
        <v>0</v>
      </c>
      <c r="AK341" s="413">
        <f t="shared" si="193"/>
        <v>0</v>
      </c>
      <c r="AL341" s="413">
        <f t="shared" si="194"/>
        <v>0</v>
      </c>
      <c r="AM341" s="413">
        <f t="shared" si="195"/>
        <v>0</v>
      </c>
      <c r="AN341" s="1124">
        <f t="shared" si="196"/>
        <v>0</v>
      </c>
      <c r="AO341" s="1138">
        <f t="shared" si="197"/>
        <v>0</v>
      </c>
      <c r="AP341" s="1155">
        <f t="shared" si="198"/>
        <v>0</v>
      </c>
    </row>
    <row r="342" spans="1:42" x14ac:dyDescent="0.2">
      <c r="A342" s="480"/>
      <c r="B342" s="481"/>
      <c r="C342" s="495"/>
      <c r="D342" s="514"/>
      <c r="E342" s="514"/>
      <c r="F342" s="471"/>
      <c r="G342" s="470">
        <f t="shared" si="176"/>
        <v>0</v>
      </c>
      <c r="H342" s="471"/>
      <c r="I342" s="471"/>
      <c r="J342" s="471"/>
      <c r="K342" s="471"/>
      <c r="L342" s="471"/>
      <c r="M342" s="471"/>
      <c r="N342" s="471"/>
      <c r="O342" s="471"/>
      <c r="P342" s="471"/>
      <c r="Q342" s="471"/>
      <c r="R342" s="471"/>
      <c r="S342" s="496">
        <f>IFERROR(IF(A342&lt;&gt;"GfB",(SUM(G342:J342,L342,P342)*12+(N342+O342))*(100+$J$12+$J$13)%+((K342+M342+Q342+R342*('B4_Allgemeine Angaben'!$L$53=1))*12),(SUM(G342:J342,L342,P342)*12+(N342+O342))*(100+$J$15+$J$13)%+((K342+M342+Q342+R342*('B4_Allgemeine Angaben'!$L$53=1))*12)),0)</f>
        <v>0</v>
      </c>
      <c r="T342" s="497">
        <f t="shared" si="177"/>
        <v>0</v>
      </c>
      <c r="U342" s="475"/>
      <c r="V342" s="553">
        <f t="shared" si="178"/>
        <v>0</v>
      </c>
      <c r="W342" s="476">
        <f t="shared" si="179"/>
        <v>0</v>
      </c>
      <c r="X342" s="476">
        <f t="shared" si="180"/>
        <v>0</v>
      </c>
      <c r="Y342" s="476">
        <f t="shared" si="181"/>
        <v>0</v>
      </c>
      <c r="Z342" s="554">
        <f t="shared" si="182"/>
        <v>0</v>
      </c>
      <c r="AA342" s="477">
        <f t="shared" si="183"/>
        <v>0</v>
      </c>
      <c r="AB342" s="477">
        <f t="shared" si="184"/>
        <v>0</v>
      </c>
      <c r="AC342" s="477">
        <f t="shared" si="185"/>
        <v>0</v>
      </c>
      <c r="AD342" s="555">
        <f t="shared" si="186"/>
        <v>0</v>
      </c>
      <c r="AE342" s="478">
        <f t="shared" si="187"/>
        <v>0</v>
      </c>
      <c r="AF342" s="478">
        <f t="shared" si="188"/>
        <v>0</v>
      </c>
      <c r="AG342" s="478">
        <f t="shared" si="189"/>
        <v>0</v>
      </c>
      <c r="AH342" s="479">
        <f t="shared" si="190"/>
        <v>0</v>
      </c>
      <c r="AI342" s="479">
        <f t="shared" si="191"/>
        <v>0</v>
      </c>
      <c r="AJ342" s="479">
        <f t="shared" si="192"/>
        <v>0</v>
      </c>
      <c r="AK342" s="413">
        <f t="shared" si="193"/>
        <v>0</v>
      </c>
      <c r="AL342" s="413">
        <f t="shared" si="194"/>
        <v>0</v>
      </c>
      <c r="AM342" s="413">
        <f t="shared" si="195"/>
        <v>0</v>
      </c>
      <c r="AN342" s="1124">
        <f t="shared" si="196"/>
        <v>0</v>
      </c>
      <c r="AO342" s="1138">
        <f t="shared" si="197"/>
        <v>0</v>
      </c>
      <c r="AP342" s="1155">
        <f t="shared" si="198"/>
        <v>0</v>
      </c>
    </row>
    <row r="343" spans="1:42" x14ac:dyDescent="0.2">
      <c r="A343" s="480"/>
      <c r="B343" s="481"/>
      <c r="C343" s="495"/>
      <c r="D343" s="514"/>
      <c r="E343" s="514"/>
      <c r="F343" s="471"/>
      <c r="G343" s="470">
        <f t="shared" si="176"/>
        <v>0</v>
      </c>
      <c r="H343" s="471"/>
      <c r="I343" s="471"/>
      <c r="J343" s="471"/>
      <c r="K343" s="471"/>
      <c r="L343" s="471"/>
      <c r="M343" s="471"/>
      <c r="N343" s="471"/>
      <c r="O343" s="471"/>
      <c r="P343" s="471"/>
      <c r="Q343" s="471"/>
      <c r="R343" s="471"/>
      <c r="S343" s="496">
        <f>IFERROR(IF(A343&lt;&gt;"GfB",(SUM(G343:J343,L343,P343)*12+(N343+O343))*(100+$J$12+$J$13)%+((K343+M343+Q343+R343*('B4_Allgemeine Angaben'!$L$53=1))*12),(SUM(G343:J343,L343,P343)*12+(N343+O343))*(100+$J$15+$J$13)%+((K343+M343+Q343+R343*('B4_Allgemeine Angaben'!$L$53=1))*12)),0)</f>
        <v>0</v>
      </c>
      <c r="T343" s="497">
        <f t="shared" si="177"/>
        <v>0</v>
      </c>
      <c r="U343" s="475"/>
      <c r="V343" s="553">
        <f t="shared" si="178"/>
        <v>0</v>
      </c>
      <c r="W343" s="476">
        <f t="shared" si="179"/>
        <v>0</v>
      </c>
      <c r="X343" s="476">
        <f t="shared" si="180"/>
        <v>0</v>
      </c>
      <c r="Y343" s="476">
        <f t="shared" si="181"/>
        <v>0</v>
      </c>
      <c r="Z343" s="554">
        <f t="shared" si="182"/>
        <v>0</v>
      </c>
      <c r="AA343" s="477">
        <f t="shared" si="183"/>
        <v>0</v>
      </c>
      <c r="AB343" s="477">
        <f t="shared" si="184"/>
        <v>0</v>
      </c>
      <c r="AC343" s="477">
        <f t="shared" si="185"/>
        <v>0</v>
      </c>
      <c r="AD343" s="555">
        <f t="shared" si="186"/>
        <v>0</v>
      </c>
      <c r="AE343" s="478">
        <f t="shared" si="187"/>
        <v>0</v>
      </c>
      <c r="AF343" s="478">
        <f t="shared" si="188"/>
        <v>0</v>
      </c>
      <c r="AG343" s="478">
        <f t="shared" si="189"/>
        <v>0</v>
      </c>
      <c r="AH343" s="479">
        <f t="shared" si="190"/>
        <v>0</v>
      </c>
      <c r="AI343" s="479">
        <f t="shared" si="191"/>
        <v>0</v>
      </c>
      <c r="AJ343" s="479">
        <f t="shared" si="192"/>
        <v>0</v>
      </c>
      <c r="AK343" s="413">
        <f t="shared" si="193"/>
        <v>0</v>
      </c>
      <c r="AL343" s="413">
        <f t="shared" si="194"/>
        <v>0</v>
      </c>
      <c r="AM343" s="413">
        <f t="shared" si="195"/>
        <v>0</v>
      </c>
      <c r="AN343" s="1124">
        <f t="shared" si="196"/>
        <v>0</v>
      </c>
      <c r="AO343" s="1138">
        <f t="shared" si="197"/>
        <v>0</v>
      </c>
      <c r="AP343" s="1155">
        <f t="shared" si="198"/>
        <v>0</v>
      </c>
    </row>
    <row r="344" spans="1:42" x14ac:dyDescent="0.2">
      <c r="A344" s="480"/>
      <c r="B344" s="481"/>
      <c r="C344" s="495"/>
      <c r="D344" s="514"/>
      <c r="E344" s="514"/>
      <c r="F344" s="471"/>
      <c r="G344" s="470">
        <f t="shared" si="176"/>
        <v>0</v>
      </c>
      <c r="H344" s="471"/>
      <c r="I344" s="471"/>
      <c r="J344" s="471"/>
      <c r="K344" s="471"/>
      <c r="L344" s="471"/>
      <c r="M344" s="471"/>
      <c r="N344" s="471"/>
      <c r="O344" s="471"/>
      <c r="P344" s="471"/>
      <c r="Q344" s="471"/>
      <c r="R344" s="471"/>
      <c r="S344" s="496">
        <f>IFERROR(IF(A344&lt;&gt;"GfB",(SUM(G344:J344,L344,P344)*12+(N344+O344))*(100+$J$12+$J$13)%+((K344+M344+Q344+R344*('B4_Allgemeine Angaben'!$L$53=1))*12),(SUM(G344:J344,L344,P344)*12+(N344+O344))*(100+$J$15+$J$13)%+((K344+M344+Q344+R344*('B4_Allgemeine Angaben'!$L$53=1))*12)),0)</f>
        <v>0</v>
      </c>
      <c r="T344" s="497">
        <f t="shared" si="177"/>
        <v>0</v>
      </c>
      <c r="U344" s="475"/>
      <c r="V344" s="553">
        <f t="shared" si="178"/>
        <v>0</v>
      </c>
      <c r="W344" s="476">
        <f t="shared" si="179"/>
        <v>0</v>
      </c>
      <c r="X344" s="476">
        <f t="shared" si="180"/>
        <v>0</v>
      </c>
      <c r="Y344" s="476">
        <f t="shared" si="181"/>
        <v>0</v>
      </c>
      <c r="Z344" s="554">
        <f t="shared" si="182"/>
        <v>0</v>
      </c>
      <c r="AA344" s="477">
        <f t="shared" si="183"/>
        <v>0</v>
      </c>
      <c r="AB344" s="477">
        <f t="shared" si="184"/>
        <v>0</v>
      </c>
      <c r="AC344" s="477">
        <f t="shared" si="185"/>
        <v>0</v>
      </c>
      <c r="AD344" s="555">
        <f t="shared" si="186"/>
        <v>0</v>
      </c>
      <c r="AE344" s="478">
        <f t="shared" si="187"/>
        <v>0</v>
      </c>
      <c r="AF344" s="478">
        <f t="shared" si="188"/>
        <v>0</v>
      </c>
      <c r="AG344" s="478">
        <f t="shared" si="189"/>
        <v>0</v>
      </c>
      <c r="AH344" s="479">
        <f t="shared" si="190"/>
        <v>0</v>
      </c>
      <c r="AI344" s="479">
        <f t="shared" si="191"/>
        <v>0</v>
      </c>
      <c r="AJ344" s="479">
        <f t="shared" si="192"/>
        <v>0</v>
      </c>
      <c r="AK344" s="413">
        <f t="shared" si="193"/>
        <v>0</v>
      </c>
      <c r="AL344" s="413">
        <f t="shared" si="194"/>
        <v>0</v>
      </c>
      <c r="AM344" s="413">
        <f t="shared" si="195"/>
        <v>0</v>
      </c>
      <c r="AN344" s="1124">
        <f t="shared" si="196"/>
        <v>0</v>
      </c>
      <c r="AO344" s="1138">
        <f t="shared" si="197"/>
        <v>0</v>
      </c>
      <c r="AP344" s="1155">
        <f t="shared" si="198"/>
        <v>0</v>
      </c>
    </row>
    <row r="345" spans="1:42" x14ac:dyDescent="0.2">
      <c r="A345" s="480"/>
      <c r="B345" s="481"/>
      <c r="C345" s="495"/>
      <c r="D345" s="514"/>
      <c r="E345" s="514"/>
      <c r="F345" s="471"/>
      <c r="G345" s="470">
        <f t="shared" si="176"/>
        <v>0</v>
      </c>
      <c r="H345" s="471"/>
      <c r="I345" s="471"/>
      <c r="J345" s="471"/>
      <c r="K345" s="471"/>
      <c r="L345" s="471"/>
      <c r="M345" s="471"/>
      <c r="N345" s="471"/>
      <c r="O345" s="471"/>
      <c r="P345" s="471"/>
      <c r="Q345" s="471"/>
      <c r="R345" s="471"/>
      <c r="S345" s="496">
        <f>IFERROR(IF(A345&lt;&gt;"GfB",(SUM(G345:J345,L345,P345)*12+(N345+O345))*(100+$J$12+$J$13)%+((K345+M345+Q345+R345*('B4_Allgemeine Angaben'!$L$53=1))*12),(SUM(G345:J345,L345,P345)*12+(N345+O345))*(100+$J$15+$J$13)%+((K345+M345+Q345+R345*('B4_Allgemeine Angaben'!$L$53=1))*12)),0)</f>
        <v>0</v>
      </c>
      <c r="T345" s="497">
        <f t="shared" si="177"/>
        <v>0</v>
      </c>
      <c r="U345" s="475"/>
      <c r="V345" s="553">
        <f t="shared" si="178"/>
        <v>0</v>
      </c>
      <c r="W345" s="476">
        <f t="shared" si="179"/>
        <v>0</v>
      </c>
      <c r="X345" s="476">
        <f t="shared" si="180"/>
        <v>0</v>
      </c>
      <c r="Y345" s="476">
        <f t="shared" si="181"/>
        <v>0</v>
      </c>
      <c r="Z345" s="554">
        <f t="shared" si="182"/>
        <v>0</v>
      </c>
      <c r="AA345" s="477">
        <f t="shared" si="183"/>
        <v>0</v>
      </c>
      <c r="AB345" s="477">
        <f t="shared" si="184"/>
        <v>0</v>
      </c>
      <c r="AC345" s="477">
        <f t="shared" si="185"/>
        <v>0</v>
      </c>
      <c r="AD345" s="555">
        <f t="shared" si="186"/>
        <v>0</v>
      </c>
      <c r="AE345" s="478">
        <f t="shared" si="187"/>
        <v>0</v>
      </c>
      <c r="AF345" s="478">
        <f t="shared" si="188"/>
        <v>0</v>
      </c>
      <c r="AG345" s="478">
        <f t="shared" si="189"/>
        <v>0</v>
      </c>
      <c r="AH345" s="479">
        <f t="shared" si="190"/>
        <v>0</v>
      </c>
      <c r="AI345" s="479">
        <f t="shared" si="191"/>
        <v>0</v>
      </c>
      <c r="AJ345" s="479">
        <f t="shared" si="192"/>
        <v>0</v>
      </c>
      <c r="AK345" s="413">
        <f t="shared" si="193"/>
        <v>0</v>
      </c>
      <c r="AL345" s="413">
        <f t="shared" si="194"/>
        <v>0</v>
      </c>
      <c r="AM345" s="413">
        <f t="shared" si="195"/>
        <v>0</v>
      </c>
      <c r="AN345" s="1124">
        <f t="shared" si="196"/>
        <v>0</v>
      </c>
      <c r="AO345" s="1138">
        <f t="shared" si="197"/>
        <v>0</v>
      </c>
      <c r="AP345" s="1155">
        <f t="shared" si="198"/>
        <v>0</v>
      </c>
    </row>
    <row r="346" spans="1:42" x14ac:dyDescent="0.2">
      <c r="A346" s="480"/>
      <c r="B346" s="481"/>
      <c r="C346" s="495"/>
      <c r="D346" s="514"/>
      <c r="E346" s="514"/>
      <c r="F346" s="471"/>
      <c r="G346" s="470">
        <f t="shared" si="176"/>
        <v>0</v>
      </c>
      <c r="H346" s="471"/>
      <c r="I346" s="471"/>
      <c r="J346" s="471"/>
      <c r="K346" s="471"/>
      <c r="L346" s="471"/>
      <c r="M346" s="471"/>
      <c r="N346" s="471"/>
      <c r="O346" s="471"/>
      <c r="P346" s="471"/>
      <c r="Q346" s="471"/>
      <c r="R346" s="471"/>
      <c r="S346" s="496">
        <f>IFERROR(IF(A346&lt;&gt;"GfB",(SUM(G346:J346,L346,P346)*12+(N346+O346))*(100+$J$12+$J$13)%+((K346+M346+Q346+R346*('B4_Allgemeine Angaben'!$L$53=1))*12),(SUM(G346:J346,L346,P346)*12+(N346+O346))*(100+$J$15+$J$13)%+((K346+M346+Q346+R346*('B4_Allgemeine Angaben'!$L$53=1))*12)),0)</f>
        <v>0</v>
      </c>
      <c r="T346" s="497">
        <f t="shared" si="177"/>
        <v>0</v>
      </c>
      <c r="U346" s="475"/>
      <c r="V346" s="553">
        <f t="shared" si="178"/>
        <v>0</v>
      </c>
      <c r="W346" s="476">
        <f t="shared" si="179"/>
        <v>0</v>
      </c>
      <c r="X346" s="476">
        <f t="shared" si="180"/>
        <v>0</v>
      </c>
      <c r="Y346" s="476">
        <f t="shared" si="181"/>
        <v>0</v>
      </c>
      <c r="Z346" s="554">
        <f t="shared" si="182"/>
        <v>0</v>
      </c>
      <c r="AA346" s="477">
        <f t="shared" si="183"/>
        <v>0</v>
      </c>
      <c r="AB346" s="477">
        <f t="shared" si="184"/>
        <v>0</v>
      </c>
      <c r="AC346" s="477">
        <f t="shared" si="185"/>
        <v>0</v>
      </c>
      <c r="AD346" s="555">
        <f t="shared" si="186"/>
        <v>0</v>
      </c>
      <c r="AE346" s="478">
        <f t="shared" si="187"/>
        <v>0</v>
      </c>
      <c r="AF346" s="478">
        <f t="shared" si="188"/>
        <v>0</v>
      </c>
      <c r="AG346" s="478">
        <f t="shared" si="189"/>
        <v>0</v>
      </c>
      <c r="AH346" s="479">
        <f t="shared" si="190"/>
        <v>0</v>
      </c>
      <c r="AI346" s="479">
        <f t="shared" si="191"/>
        <v>0</v>
      </c>
      <c r="AJ346" s="479">
        <f t="shared" si="192"/>
        <v>0</v>
      </c>
      <c r="AK346" s="413">
        <f t="shared" si="193"/>
        <v>0</v>
      </c>
      <c r="AL346" s="413">
        <f t="shared" si="194"/>
        <v>0</v>
      </c>
      <c r="AM346" s="413">
        <f t="shared" si="195"/>
        <v>0</v>
      </c>
      <c r="AN346" s="1124">
        <f t="shared" si="196"/>
        <v>0</v>
      </c>
      <c r="AO346" s="1138">
        <f t="shared" si="197"/>
        <v>0</v>
      </c>
      <c r="AP346" s="1155">
        <f t="shared" si="198"/>
        <v>0</v>
      </c>
    </row>
    <row r="347" spans="1:42" x14ac:dyDescent="0.2">
      <c r="A347" s="480"/>
      <c r="B347" s="481"/>
      <c r="C347" s="495"/>
      <c r="D347" s="514"/>
      <c r="E347" s="514"/>
      <c r="F347" s="471"/>
      <c r="G347" s="470">
        <f t="shared" si="176"/>
        <v>0</v>
      </c>
      <c r="H347" s="471"/>
      <c r="I347" s="471"/>
      <c r="J347" s="471"/>
      <c r="K347" s="471"/>
      <c r="L347" s="471"/>
      <c r="M347" s="471"/>
      <c r="N347" s="471"/>
      <c r="O347" s="471"/>
      <c r="P347" s="471"/>
      <c r="Q347" s="471"/>
      <c r="R347" s="471"/>
      <c r="S347" s="496">
        <f>IFERROR(IF(A347&lt;&gt;"GfB",(SUM(G347:J347,L347,P347)*12+(N347+O347))*(100+$J$12+$J$13)%+((K347+M347+Q347+R347*('B4_Allgemeine Angaben'!$L$53=1))*12),(SUM(G347:J347,L347,P347)*12+(N347+O347))*(100+$J$15+$J$13)%+((K347+M347+Q347+R347*('B4_Allgemeine Angaben'!$L$53=1))*12)),0)</f>
        <v>0</v>
      </c>
      <c r="T347" s="497">
        <f t="shared" si="177"/>
        <v>0</v>
      </c>
      <c r="U347" s="475"/>
      <c r="V347" s="553">
        <f t="shared" si="178"/>
        <v>0</v>
      </c>
      <c r="W347" s="476">
        <f t="shared" si="179"/>
        <v>0</v>
      </c>
      <c r="X347" s="476">
        <f t="shared" si="180"/>
        <v>0</v>
      </c>
      <c r="Y347" s="476">
        <f t="shared" si="181"/>
        <v>0</v>
      </c>
      <c r="Z347" s="554">
        <f t="shared" si="182"/>
        <v>0</v>
      </c>
      <c r="AA347" s="477">
        <f t="shared" si="183"/>
        <v>0</v>
      </c>
      <c r="AB347" s="477">
        <f t="shared" si="184"/>
        <v>0</v>
      </c>
      <c r="AC347" s="477">
        <f t="shared" si="185"/>
        <v>0</v>
      </c>
      <c r="AD347" s="555">
        <f t="shared" si="186"/>
        <v>0</v>
      </c>
      <c r="AE347" s="478">
        <f t="shared" si="187"/>
        <v>0</v>
      </c>
      <c r="AF347" s="478">
        <f t="shared" si="188"/>
        <v>0</v>
      </c>
      <c r="AG347" s="478">
        <f t="shared" si="189"/>
        <v>0</v>
      </c>
      <c r="AH347" s="479">
        <f t="shared" si="190"/>
        <v>0</v>
      </c>
      <c r="AI347" s="479">
        <f t="shared" si="191"/>
        <v>0</v>
      </c>
      <c r="AJ347" s="479">
        <f t="shared" si="192"/>
        <v>0</v>
      </c>
      <c r="AK347" s="413">
        <f t="shared" si="193"/>
        <v>0</v>
      </c>
      <c r="AL347" s="413">
        <f t="shared" si="194"/>
        <v>0</v>
      </c>
      <c r="AM347" s="413">
        <f t="shared" si="195"/>
        <v>0</v>
      </c>
      <c r="AN347" s="1124">
        <f t="shared" si="196"/>
        <v>0</v>
      </c>
      <c r="AO347" s="1138">
        <f t="shared" si="197"/>
        <v>0</v>
      </c>
      <c r="AP347" s="1155">
        <f t="shared" si="198"/>
        <v>0</v>
      </c>
    </row>
    <row r="348" spans="1:42" x14ac:dyDescent="0.2">
      <c r="A348" s="480"/>
      <c r="B348" s="481"/>
      <c r="C348" s="495"/>
      <c r="D348" s="514"/>
      <c r="E348" s="514"/>
      <c r="F348" s="471"/>
      <c r="G348" s="470">
        <f t="shared" si="176"/>
        <v>0</v>
      </c>
      <c r="H348" s="471"/>
      <c r="I348" s="471"/>
      <c r="J348" s="471"/>
      <c r="K348" s="471"/>
      <c r="L348" s="471"/>
      <c r="M348" s="471"/>
      <c r="N348" s="471"/>
      <c r="O348" s="471"/>
      <c r="P348" s="471"/>
      <c r="Q348" s="471"/>
      <c r="R348" s="471"/>
      <c r="S348" s="496">
        <f>IFERROR(IF(A348&lt;&gt;"GfB",(SUM(G348:J348,L348,P348)*12+(N348+O348))*(100+$J$12+$J$13)%+((K348+M348+Q348+R348*('B4_Allgemeine Angaben'!$L$53=1))*12),(SUM(G348:J348,L348,P348)*12+(N348+O348))*(100+$J$15+$J$13)%+((K348+M348+Q348+R348*('B4_Allgemeine Angaben'!$L$53=1))*12)),0)</f>
        <v>0</v>
      </c>
      <c r="T348" s="497">
        <f t="shared" si="177"/>
        <v>0</v>
      </c>
      <c r="U348" s="475"/>
      <c r="V348" s="553">
        <f t="shared" si="178"/>
        <v>0</v>
      </c>
      <c r="W348" s="476">
        <f t="shared" si="179"/>
        <v>0</v>
      </c>
      <c r="X348" s="476">
        <f t="shared" si="180"/>
        <v>0</v>
      </c>
      <c r="Y348" s="476">
        <f t="shared" si="181"/>
        <v>0</v>
      </c>
      <c r="Z348" s="554">
        <f t="shared" si="182"/>
        <v>0</v>
      </c>
      <c r="AA348" s="477">
        <f t="shared" si="183"/>
        <v>0</v>
      </c>
      <c r="AB348" s="477">
        <f t="shared" si="184"/>
        <v>0</v>
      </c>
      <c r="AC348" s="477">
        <f t="shared" si="185"/>
        <v>0</v>
      </c>
      <c r="AD348" s="555">
        <f t="shared" si="186"/>
        <v>0</v>
      </c>
      <c r="AE348" s="478">
        <f t="shared" si="187"/>
        <v>0</v>
      </c>
      <c r="AF348" s="478">
        <f t="shared" si="188"/>
        <v>0</v>
      </c>
      <c r="AG348" s="478">
        <f t="shared" si="189"/>
        <v>0</v>
      </c>
      <c r="AH348" s="479">
        <f t="shared" si="190"/>
        <v>0</v>
      </c>
      <c r="AI348" s="479">
        <f t="shared" si="191"/>
        <v>0</v>
      </c>
      <c r="AJ348" s="479">
        <f t="shared" si="192"/>
        <v>0</v>
      </c>
      <c r="AK348" s="413">
        <f t="shared" si="193"/>
        <v>0</v>
      </c>
      <c r="AL348" s="413">
        <f t="shared" si="194"/>
        <v>0</v>
      </c>
      <c r="AM348" s="413">
        <f t="shared" si="195"/>
        <v>0</v>
      </c>
      <c r="AN348" s="1124">
        <f t="shared" si="196"/>
        <v>0</v>
      </c>
      <c r="AO348" s="1138">
        <f t="shared" si="197"/>
        <v>0</v>
      </c>
      <c r="AP348" s="1155">
        <f t="shared" si="198"/>
        <v>0</v>
      </c>
    </row>
    <row r="349" spans="1:42" x14ac:dyDescent="0.2">
      <c r="A349" s="480"/>
      <c r="B349" s="481"/>
      <c r="C349" s="495"/>
      <c r="D349" s="514"/>
      <c r="E349" s="514"/>
      <c r="F349" s="471"/>
      <c r="G349" s="470">
        <f t="shared" si="176"/>
        <v>0</v>
      </c>
      <c r="H349" s="471"/>
      <c r="I349" s="471"/>
      <c r="J349" s="471"/>
      <c r="K349" s="471"/>
      <c r="L349" s="471"/>
      <c r="M349" s="471"/>
      <c r="N349" s="471"/>
      <c r="O349" s="471"/>
      <c r="P349" s="471"/>
      <c r="Q349" s="471"/>
      <c r="R349" s="471"/>
      <c r="S349" s="496">
        <f>IFERROR(IF(A349&lt;&gt;"GfB",(SUM(G349:J349,L349,P349)*12+(N349+O349))*(100+$J$12+$J$13)%+((K349+M349+Q349+R349*('B4_Allgemeine Angaben'!$L$53=1))*12),(SUM(G349:J349,L349,P349)*12+(N349+O349))*(100+$J$15+$J$13)%+((K349+M349+Q349+R349*('B4_Allgemeine Angaben'!$L$53=1))*12)),0)</f>
        <v>0</v>
      </c>
      <c r="T349" s="497">
        <f t="shared" si="177"/>
        <v>0</v>
      </c>
      <c r="U349" s="475"/>
      <c r="V349" s="553">
        <f t="shared" si="178"/>
        <v>0</v>
      </c>
      <c r="W349" s="476">
        <f t="shared" si="179"/>
        <v>0</v>
      </c>
      <c r="X349" s="476">
        <f t="shared" si="180"/>
        <v>0</v>
      </c>
      <c r="Y349" s="476">
        <f t="shared" si="181"/>
        <v>0</v>
      </c>
      <c r="Z349" s="554">
        <f t="shared" si="182"/>
        <v>0</v>
      </c>
      <c r="AA349" s="477">
        <f t="shared" si="183"/>
        <v>0</v>
      </c>
      <c r="AB349" s="477">
        <f t="shared" si="184"/>
        <v>0</v>
      </c>
      <c r="AC349" s="477">
        <f t="shared" si="185"/>
        <v>0</v>
      </c>
      <c r="AD349" s="555">
        <f t="shared" si="186"/>
        <v>0</v>
      </c>
      <c r="AE349" s="478">
        <f t="shared" si="187"/>
        <v>0</v>
      </c>
      <c r="AF349" s="478">
        <f t="shared" si="188"/>
        <v>0</v>
      </c>
      <c r="AG349" s="478">
        <f t="shared" si="189"/>
        <v>0</v>
      </c>
      <c r="AH349" s="479">
        <f t="shared" si="190"/>
        <v>0</v>
      </c>
      <c r="AI349" s="479">
        <f t="shared" si="191"/>
        <v>0</v>
      </c>
      <c r="AJ349" s="479">
        <f t="shared" si="192"/>
        <v>0</v>
      </c>
      <c r="AK349" s="413">
        <f t="shared" si="193"/>
        <v>0</v>
      </c>
      <c r="AL349" s="413">
        <f t="shared" si="194"/>
        <v>0</v>
      </c>
      <c r="AM349" s="413">
        <f t="shared" si="195"/>
        <v>0</v>
      </c>
      <c r="AN349" s="1124">
        <f t="shared" si="196"/>
        <v>0</v>
      </c>
      <c r="AO349" s="1138">
        <f t="shared" si="197"/>
        <v>0</v>
      </c>
      <c r="AP349" s="1155">
        <f t="shared" si="198"/>
        <v>0</v>
      </c>
    </row>
    <row r="350" spans="1:42" x14ac:dyDescent="0.2">
      <c r="A350" s="480"/>
      <c r="B350" s="481"/>
      <c r="C350" s="495"/>
      <c r="D350" s="514"/>
      <c r="E350" s="514"/>
      <c r="F350" s="471"/>
      <c r="G350" s="470">
        <f t="shared" si="176"/>
        <v>0</v>
      </c>
      <c r="H350" s="471"/>
      <c r="I350" s="471"/>
      <c r="J350" s="471"/>
      <c r="K350" s="471"/>
      <c r="L350" s="471"/>
      <c r="M350" s="471"/>
      <c r="N350" s="471"/>
      <c r="O350" s="471"/>
      <c r="P350" s="471"/>
      <c r="Q350" s="471"/>
      <c r="R350" s="471"/>
      <c r="S350" s="496">
        <f>IFERROR(IF(A350&lt;&gt;"GfB",(SUM(G350:J350,L350,P350)*12+(N350+O350))*(100+$J$12+$J$13)%+((K350+M350+Q350+R350*('B4_Allgemeine Angaben'!$L$53=1))*12),(SUM(G350:J350,L350,P350)*12+(N350+O350))*(100+$J$15+$J$13)%+((K350+M350+Q350+R350*('B4_Allgemeine Angaben'!$L$53=1))*12)),0)</f>
        <v>0</v>
      </c>
      <c r="T350" s="497">
        <f t="shared" si="177"/>
        <v>0</v>
      </c>
      <c r="U350" s="475"/>
      <c r="V350" s="553">
        <f t="shared" si="178"/>
        <v>0</v>
      </c>
      <c r="W350" s="476">
        <f t="shared" si="179"/>
        <v>0</v>
      </c>
      <c r="X350" s="476">
        <f t="shared" si="180"/>
        <v>0</v>
      </c>
      <c r="Y350" s="476">
        <f t="shared" si="181"/>
        <v>0</v>
      </c>
      <c r="Z350" s="554">
        <f t="shared" si="182"/>
        <v>0</v>
      </c>
      <c r="AA350" s="477">
        <f t="shared" si="183"/>
        <v>0</v>
      </c>
      <c r="AB350" s="477">
        <f t="shared" si="184"/>
        <v>0</v>
      </c>
      <c r="AC350" s="477">
        <f t="shared" si="185"/>
        <v>0</v>
      </c>
      <c r="AD350" s="555">
        <f t="shared" si="186"/>
        <v>0</v>
      </c>
      <c r="AE350" s="478">
        <f t="shared" si="187"/>
        <v>0</v>
      </c>
      <c r="AF350" s="478">
        <f t="shared" si="188"/>
        <v>0</v>
      </c>
      <c r="AG350" s="478">
        <f t="shared" si="189"/>
        <v>0</v>
      </c>
      <c r="AH350" s="479">
        <f t="shared" si="190"/>
        <v>0</v>
      </c>
      <c r="AI350" s="479">
        <f t="shared" si="191"/>
        <v>0</v>
      </c>
      <c r="AJ350" s="479">
        <f t="shared" si="192"/>
        <v>0</v>
      </c>
      <c r="AK350" s="413">
        <f t="shared" si="193"/>
        <v>0</v>
      </c>
      <c r="AL350" s="413">
        <f t="shared" si="194"/>
        <v>0</v>
      </c>
      <c r="AM350" s="413">
        <f t="shared" si="195"/>
        <v>0</v>
      </c>
      <c r="AN350" s="1124">
        <f t="shared" si="196"/>
        <v>0</v>
      </c>
      <c r="AO350" s="1138">
        <f t="shared" si="197"/>
        <v>0</v>
      </c>
      <c r="AP350" s="1155">
        <f t="shared" si="198"/>
        <v>0</v>
      </c>
    </row>
    <row r="351" spans="1:42" x14ac:dyDescent="0.2">
      <c r="A351" s="480"/>
      <c r="B351" s="481"/>
      <c r="C351" s="495"/>
      <c r="D351" s="514"/>
      <c r="E351" s="514"/>
      <c r="F351" s="471"/>
      <c r="G351" s="470">
        <f t="shared" si="176"/>
        <v>0</v>
      </c>
      <c r="H351" s="471"/>
      <c r="I351" s="471"/>
      <c r="J351" s="471"/>
      <c r="K351" s="471"/>
      <c r="L351" s="471"/>
      <c r="M351" s="471"/>
      <c r="N351" s="471"/>
      <c r="O351" s="471"/>
      <c r="P351" s="471"/>
      <c r="Q351" s="471"/>
      <c r="R351" s="471"/>
      <c r="S351" s="496">
        <f>IFERROR(IF(A351&lt;&gt;"GfB",(SUM(G351:J351,L351,P351)*12+(N351+O351))*(100+$J$12+$J$13)%+((K351+M351+Q351+R351*('B4_Allgemeine Angaben'!$L$53=1))*12),(SUM(G351:J351,L351,P351)*12+(N351+O351))*(100+$J$15+$J$13)%+((K351+M351+Q351+R351*('B4_Allgemeine Angaben'!$L$53=1))*12)),0)</f>
        <v>0</v>
      </c>
      <c r="T351" s="497">
        <f t="shared" si="177"/>
        <v>0</v>
      </c>
      <c r="U351" s="475"/>
      <c r="V351" s="553">
        <f t="shared" si="178"/>
        <v>0</v>
      </c>
      <c r="W351" s="476">
        <f t="shared" si="179"/>
        <v>0</v>
      </c>
      <c r="X351" s="476">
        <f t="shared" si="180"/>
        <v>0</v>
      </c>
      <c r="Y351" s="476">
        <f t="shared" si="181"/>
        <v>0</v>
      </c>
      <c r="Z351" s="554">
        <f t="shared" si="182"/>
        <v>0</v>
      </c>
      <c r="AA351" s="477">
        <f t="shared" si="183"/>
        <v>0</v>
      </c>
      <c r="AB351" s="477">
        <f t="shared" si="184"/>
        <v>0</v>
      </c>
      <c r="AC351" s="477">
        <f t="shared" si="185"/>
        <v>0</v>
      </c>
      <c r="AD351" s="555">
        <f t="shared" si="186"/>
        <v>0</v>
      </c>
      <c r="AE351" s="478">
        <f t="shared" si="187"/>
        <v>0</v>
      </c>
      <c r="AF351" s="478">
        <f t="shared" si="188"/>
        <v>0</v>
      </c>
      <c r="AG351" s="478">
        <f t="shared" si="189"/>
        <v>0</v>
      </c>
      <c r="AH351" s="479">
        <f t="shared" si="190"/>
        <v>0</v>
      </c>
      <c r="AI351" s="479">
        <f t="shared" si="191"/>
        <v>0</v>
      </c>
      <c r="AJ351" s="479">
        <f t="shared" si="192"/>
        <v>0</v>
      </c>
      <c r="AK351" s="413">
        <f t="shared" si="193"/>
        <v>0</v>
      </c>
      <c r="AL351" s="413">
        <f t="shared" si="194"/>
        <v>0</v>
      </c>
      <c r="AM351" s="413">
        <f t="shared" si="195"/>
        <v>0</v>
      </c>
      <c r="AN351" s="1124">
        <f t="shared" si="196"/>
        <v>0</v>
      </c>
      <c r="AO351" s="1138">
        <f t="shared" si="197"/>
        <v>0</v>
      </c>
      <c r="AP351" s="1155">
        <f t="shared" si="198"/>
        <v>0</v>
      </c>
    </row>
    <row r="352" spans="1:42" x14ac:dyDescent="0.2">
      <c r="A352" s="480"/>
      <c r="B352" s="481"/>
      <c r="C352" s="495"/>
      <c r="D352" s="514"/>
      <c r="E352" s="514"/>
      <c r="F352" s="471"/>
      <c r="G352" s="470">
        <f t="shared" si="176"/>
        <v>0</v>
      </c>
      <c r="H352" s="471"/>
      <c r="I352" s="471"/>
      <c r="J352" s="471"/>
      <c r="K352" s="471"/>
      <c r="L352" s="471"/>
      <c r="M352" s="471"/>
      <c r="N352" s="471"/>
      <c r="O352" s="471"/>
      <c r="P352" s="471"/>
      <c r="Q352" s="471"/>
      <c r="R352" s="471"/>
      <c r="S352" s="496">
        <f>IFERROR(IF(A352&lt;&gt;"GfB",(SUM(G352:J352,L352,P352)*12+(N352+O352))*(100+$J$12+$J$13)%+((K352+M352+Q352+R352*('B4_Allgemeine Angaben'!$L$53=1))*12),(SUM(G352:J352,L352,P352)*12+(N352+O352))*(100+$J$15+$J$13)%+((K352+M352+Q352+R352*('B4_Allgemeine Angaben'!$L$53=1))*12)),0)</f>
        <v>0</v>
      </c>
      <c r="T352" s="497">
        <f t="shared" si="177"/>
        <v>0</v>
      </c>
      <c r="U352" s="475"/>
      <c r="V352" s="553">
        <f t="shared" si="178"/>
        <v>0</v>
      </c>
      <c r="W352" s="476">
        <f t="shared" si="179"/>
        <v>0</v>
      </c>
      <c r="X352" s="476">
        <f t="shared" si="180"/>
        <v>0</v>
      </c>
      <c r="Y352" s="476">
        <f t="shared" si="181"/>
        <v>0</v>
      </c>
      <c r="Z352" s="554">
        <f t="shared" si="182"/>
        <v>0</v>
      </c>
      <c r="AA352" s="477">
        <f t="shared" si="183"/>
        <v>0</v>
      </c>
      <c r="AB352" s="477">
        <f t="shared" si="184"/>
        <v>0</v>
      </c>
      <c r="AC352" s="477">
        <f t="shared" si="185"/>
        <v>0</v>
      </c>
      <c r="AD352" s="555">
        <f t="shared" si="186"/>
        <v>0</v>
      </c>
      <c r="AE352" s="478">
        <f t="shared" si="187"/>
        <v>0</v>
      </c>
      <c r="AF352" s="478">
        <f t="shared" si="188"/>
        <v>0</v>
      </c>
      <c r="AG352" s="478">
        <f t="shared" si="189"/>
        <v>0</v>
      </c>
      <c r="AH352" s="479">
        <f t="shared" si="190"/>
        <v>0</v>
      </c>
      <c r="AI352" s="479">
        <f t="shared" si="191"/>
        <v>0</v>
      </c>
      <c r="AJ352" s="479">
        <f t="shared" si="192"/>
        <v>0</v>
      </c>
      <c r="AK352" s="413">
        <f t="shared" si="193"/>
        <v>0</v>
      </c>
      <c r="AL352" s="413">
        <f t="shared" si="194"/>
        <v>0</v>
      </c>
      <c r="AM352" s="413">
        <f t="shared" si="195"/>
        <v>0</v>
      </c>
      <c r="AN352" s="1124">
        <f t="shared" si="196"/>
        <v>0</v>
      </c>
      <c r="AO352" s="1138">
        <f t="shared" si="197"/>
        <v>0</v>
      </c>
      <c r="AP352" s="1155">
        <f t="shared" si="198"/>
        <v>0</v>
      </c>
    </row>
    <row r="353" spans="1:47" x14ac:dyDescent="0.2">
      <c r="A353" s="480"/>
      <c r="B353" s="481"/>
      <c r="C353" s="495"/>
      <c r="D353" s="514"/>
      <c r="E353" s="514"/>
      <c r="F353" s="471"/>
      <c r="G353" s="470">
        <f t="shared" si="176"/>
        <v>0</v>
      </c>
      <c r="H353" s="471"/>
      <c r="I353" s="471"/>
      <c r="J353" s="471"/>
      <c r="K353" s="471"/>
      <c r="L353" s="471"/>
      <c r="M353" s="471"/>
      <c r="N353" s="471"/>
      <c r="O353" s="471"/>
      <c r="P353" s="471"/>
      <c r="Q353" s="471"/>
      <c r="R353" s="471"/>
      <c r="S353" s="496">
        <f>IFERROR(IF(A353&lt;&gt;"GfB",(SUM(G353:J353,L353,P353)*12+(N353+O353))*(100+$J$12+$J$13)%+((K353+M353+Q353+R353*('B4_Allgemeine Angaben'!$L$53=1))*12),(SUM(G353:J353,L353,P353)*12+(N353+O353))*(100+$J$15+$J$13)%+((K353+M353+Q353+R353*('B4_Allgemeine Angaben'!$L$53=1))*12)),0)</f>
        <v>0</v>
      </c>
      <c r="T353" s="497">
        <f t="shared" si="177"/>
        <v>0</v>
      </c>
      <c r="U353" s="475"/>
      <c r="V353" s="553">
        <f t="shared" si="178"/>
        <v>0</v>
      </c>
      <c r="W353" s="476">
        <f t="shared" si="179"/>
        <v>0</v>
      </c>
      <c r="X353" s="476">
        <f t="shared" si="180"/>
        <v>0</v>
      </c>
      <c r="Y353" s="476">
        <f t="shared" si="181"/>
        <v>0</v>
      </c>
      <c r="Z353" s="554">
        <f t="shared" si="182"/>
        <v>0</v>
      </c>
      <c r="AA353" s="477">
        <f t="shared" si="183"/>
        <v>0</v>
      </c>
      <c r="AB353" s="477">
        <f t="shared" si="184"/>
        <v>0</v>
      </c>
      <c r="AC353" s="477">
        <f t="shared" si="185"/>
        <v>0</v>
      </c>
      <c r="AD353" s="555">
        <f t="shared" si="186"/>
        <v>0</v>
      </c>
      <c r="AE353" s="478">
        <f t="shared" si="187"/>
        <v>0</v>
      </c>
      <c r="AF353" s="478">
        <f t="shared" si="188"/>
        <v>0</v>
      </c>
      <c r="AG353" s="478">
        <f t="shared" si="189"/>
        <v>0</v>
      </c>
      <c r="AH353" s="479">
        <f t="shared" si="190"/>
        <v>0</v>
      </c>
      <c r="AI353" s="479">
        <f t="shared" si="191"/>
        <v>0</v>
      </c>
      <c r="AJ353" s="479">
        <f t="shared" si="192"/>
        <v>0</v>
      </c>
      <c r="AK353" s="413">
        <f t="shared" si="193"/>
        <v>0</v>
      </c>
      <c r="AL353" s="413">
        <f t="shared" si="194"/>
        <v>0</v>
      </c>
      <c r="AM353" s="413">
        <f t="shared" si="195"/>
        <v>0</v>
      </c>
      <c r="AN353" s="1124">
        <f t="shared" si="196"/>
        <v>0</v>
      </c>
      <c r="AO353" s="1138">
        <f t="shared" si="197"/>
        <v>0</v>
      </c>
      <c r="AP353" s="1155">
        <f t="shared" si="198"/>
        <v>0</v>
      </c>
    </row>
    <row r="354" spans="1:47" x14ac:dyDescent="0.2">
      <c r="A354" s="480"/>
      <c r="B354" s="481"/>
      <c r="C354" s="495"/>
      <c r="D354" s="514"/>
      <c r="E354" s="514"/>
      <c r="F354" s="471"/>
      <c r="G354" s="470">
        <f t="shared" si="176"/>
        <v>0</v>
      </c>
      <c r="H354" s="471"/>
      <c r="I354" s="471"/>
      <c r="J354" s="471"/>
      <c r="K354" s="471"/>
      <c r="L354" s="471"/>
      <c r="M354" s="471"/>
      <c r="N354" s="471"/>
      <c r="O354" s="471"/>
      <c r="P354" s="471"/>
      <c r="Q354" s="471"/>
      <c r="R354" s="471"/>
      <c r="S354" s="496">
        <f>IFERROR(IF(A354&lt;&gt;"GfB",(SUM(G354:J354,L354,P354)*12+(N354+O354))*(100+$J$12+$J$13)%+((K354+M354+Q354+R354*('B4_Allgemeine Angaben'!$L$53=1))*12),(SUM(G354:J354,L354,P354)*12+(N354+O354))*(100+$J$15+$J$13)%+((K354+M354+Q354+R354*('B4_Allgemeine Angaben'!$L$53=1))*12)),0)</f>
        <v>0</v>
      </c>
      <c r="T354" s="497">
        <f t="shared" si="177"/>
        <v>0</v>
      </c>
      <c r="U354" s="475"/>
      <c r="V354" s="553">
        <f t="shared" si="178"/>
        <v>0</v>
      </c>
      <c r="W354" s="476">
        <f t="shared" si="179"/>
        <v>0</v>
      </c>
      <c r="X354" s="476">
        <f t="shared" si="180"/>
        <v>0</v>
      </c>
      <c r="Y354" s="476">
        <f t="shared" si="181"/>
        <v>0</v>
      </c>
      <c r="Z354" s="554">
        <f t="shared" si="182"/>
        <v>0</v>
      </c>
      <c r="AA354" s="477">
        <f t="shared" si="183"/>
        <v>0</v>
      </c>
      <c r="AB354" s="477">
        <f t="shared" si="184"/>
        <v>0</v>
      </c>
      <c r="AC354" s="477">
        <f t="shared" si="185"/>
        <v>0</v>
      </c>
      <c r="AD354" s="555">
        <f t="shared" si="186"/>
        <v>0</v>
      </c>
      <c r="AE354" s="478">
        <f t="shared" si="187"/>
        <v>0</v>
      </c>
      <c r="AF354" s="478">
        <f t="shared" si="188"/>
        <v>0</v>
      </c>
      <c r="AG354" s="478">
        <f t="shared" si="189"/>
        <v>0</v>
      </c>
      <c r="AH354" s="479">
        <f t="shared" si="190"/>
        <v>0</v>
      </c>
      <c r="AI354" s="479">
        <f t="shared" si="191"/>
        <v>0</v>
      </c>
      <c r="AJ354" s="479">
        <f t="shared" si="192"/>
        <v>0</v>
      </c>
      <c r="AK354" s="413">
        <f t="shared" si="193"/>
        <v>0</v>
      </c>
      <c r="AL354" s="413">
        <f t="shared" si="194"/>
        <v>0</v>
      </c>
      <c r="AM354" s="413">
        <f t="shared" si="195"/>
        <v>0</v>
      </c>
      <c r="AN354" s="1124">
        <f t="shared" si="196"/>
        <v>0</v>
      </c>
      <c r="AO354" s="1138">
        <f t="shared" si="197"/>
        <v>0</v>
      </c>
      <c r="AP354" s="1155">
        <f t="shared" si="198"/>
        <v>0</v>
      </c>
    </row>
    <row r="355" spans="1:47" x14ac:dyDescent="0.2">
      <c r="A355" s="480"/>
      <c r="B355" s="481"/>
      <c r="C355" s="495"/>
      <c r="D355" s="514"/>
      <c r="E355" s="514"/>
      <c r="F355" s="471"/>
      <c r="G355" s="470">
        <f t="shared" si="176"/>
        <v>0</v>
      </c>
      <c r="H355" s="471"/>
      <c r="I355" s="471"/>
      <c r="J355" s="471"/>
      <c r="K355" s="471"/>
      <c r="L355" s="471"/>
      <c r="M355" s="471"/>
      <c r="N355" s="471"/>
      <c r="O355" s="471"/>
      <c r="P355" s="471"/>
      <c r="Q355" s="471"/>
      <c r="R355" s="471"/>
      <c r="S355" s="496">
        <f>IFERROR(IF(A355&lt;&gt;"GfB",(SUM(G355:J355,L355,P355)*12+(N355+O355))*(100+$J$12+$J$13)%+((K355+M355+Q355+R355*('B4_Allgemeine Angaben'!$L$53=1))*12),(SUM(G355:J355,L355,P355)*12+(N355+O355))*(100+$J$15+$J$13)%+((K355+M355+Q355+R355*('B4_Allgemeine Angaben'!$L$53=1))*12)),0)</f>
        <v>0</v>
      </c>
      <c r="T355" s="497">
        <f t="shared" si="177"/>
        <v>0</v>
      </c>
      <c r="U355" s="475"/>
      <c r="V355" s="553">
        <f t="shared" si="178"/>
        <v>0</v>
      </c>
      <c r="W355" s="476">
        <f t="shared" si="179"/>
        <v>0</v>
      </c>
      <c r="X355" s="476">
        <f t="shared" si="180"/>
        <v>0</v>
      </c>
      <c r="Y355" s="476">
        <f t="shared" si="181"/>
        <v>0</v>
      </c>
      <c r="Z355" s="554">
        <f t="shared" si="182"/>
        <v>0</v>
      </c>
      <c r="AA355" s="477">
        <f t="shared" si="183"/>
        <v>0</v>
      </c>
      <c r="AB355" s="477">
        <f t="shared" si="184"/>
        <v>0</v>
      </c>
      <c r="AC355" s="477">
        <f t="shared" si="185"/>
        <v>0</v>
      </c>
      <c r="AD355" s="555">
        <f t="shared" si="186"/>
        <v>0</v>
      </c>
      <c r="AE355" s="478">
        <f t="shared" si="187"/>
        <v>0</v>
      </c>
      <c r="AF355" s="478">
        <f t="shared" si="188"/>
        <v>0</v>
      </c>
      <c r="AG355" s="478">
        <f t="shared" si="189"/>
        <v>0</v>
      </c>
      <c r="AH355" s="479">
        <f t="shared" si="190"/>
        <v>0</v>
      </c>
      <c r="AI355" s="479">
        <f t="shared" si="191"/>
        <v>0</v>
      </c>
      <c r="AJ355" s="479">
        <f t="shared" si="192"/>
        <v>0</v>
      </c>
      <c r="AK355" s="413">
        <f t="shared" si="193"/>
        <v>0</v>
      </c>
      <c r="AL355" s="413">
        <f t="shared" si="194"/>
        <v>0</v>
      </c>
      <c r="AM355" s="413">
        <f t="shared" si="195"/>
        <v>0</v>
      </c>
      <c r="AN355" s="1124">
        <f t="shared" si="196"/>
        <v>0</v>
      </c>
      <c r="AO355" s="1138">
        <f t="shared" si="197"/>
        <v>0</v>
      </c>
      <c r="AP355" s="1155">
        <f t="shared" si="198"/>
        <v>0</v>
      </c>
    </row>
    <row r="356" spans="1:47" x14ac:dyDescent="0.2">
      <c r="A356" s="480"/>
      <c r="B356" s="481"/>
      <c r="C356" s="495"/>
      <c r="D356" s="514"/>
      <c r="E356" s="514"/>
      <c r="F356" s="471"/>
      <c r="G356" s="470">
        <f t="shared" si="176"/>
        <v>0</v>
      </c>
      <c r="H356" s="471"/>
      <c r="I356" s="471"/>
      <c r="J356" s="471"/>
      <c r="K356" s="471"/>
      <c r="L356" s="471"/>
      <c r="M356" s="471"/>
      <c r="N356" s="471"/>
      <c r="O356" s="471"/>
      <c r="P356" s="471"/>
      <c r="Q356" s="471"/>
      <c r="R356" s="471"/>
      <c r="S356" s="496">
        <f>IFERROR(IF(A356&lt;&gt;"GfB",(SUM(G356:J356,L356,P356)*12+(N356+O356))*(100+$J$12+$J$13)%+((K356+M356+Q356+R356*('B4_Allgemeine Angaben'!$L$53=1))*12),(SUM(G356:J356,L356,P356)*12+(N356+O356))*(100+$J$15+$J$13)%+((K356+M356+Q356+R356*('B4_Allgemeine Angaben'!$L$53=1))*12)),0)</f>
        <v>0</v>
      </c>
      <c r="T356" s="497">
        <f t="shared" si="177"/>
        <v>0</v>
      </c>
      <c r="U356" s="475"/>
      <c r="V356" s="553">
        <f t="shared" si="178"/>
        <v>0</v>
      </c>
      <c r="W356" s="476">
        <f t="shared" si="179"/>
        <v>0</v>
      </c>
      <c r="X356" s="476">
        <f t="shared" si="180"/>
        <v>0</v>
      </c>
      <c r="Y356" s="476">
        <f t="shared" si="181"/>
        <v>0</v>
      </c>
      <c r="Z356" s="554">
        <f t="shared" si="182"/>
        <v>0</v>
      </c>
      <c r="AA356" s="477">
        <f t="shared" si="183"/>
        <v>0</v>
      </c>
      <c r="AB356" s="477">
        <f t="shared" si="184"/>
        <v>0</v>
      </c>
      <c r="AC356" s="477">
        <f t="shared" si="185"/>
        <v>0</v>
      </c>
      <c r="AD356" s="555">
        <f t="shared" si="186"/>
        <v>0</v>
      </c>
      <c r="AE356" s="478">
        <f t="shared" si="187"/>
        <v>0</v>
      </c>
      <c r="AF356" s="478">
        <f t="shared" si="188"/>
        <v>0</v>
      </c>
      <c r="AG356" s="478">
        <f t="shared" si="189"/>
        <v>0</v>
      </c>
      <c r="AH356" s="479">
        <f t="shared" si="190"/>
        <v>0</v>
      </c>
      <c r="AI356" s="479">
        <f t="shared" si="191"/>
        <v>0</v>
      </c>
      <c r="AJ356" s="479">
        <f t="shared" si="192"/>
        <v>0</v>
      </c>
      <c r="AK356" s="413">
        <f t="shared" si="193"/>
        <v>0</v>
      </c>
      <c r="AL356" s="413">
        <f t="shared" si="194"/>
        <v>0</v>
      </c>
      <c r="AM356" s="413">
        <f t="shared" si="195"/>
        <v>0</v>
      </c>
      <c r="AN356" s="1124">
        <f t="shared" si="196"/>
        <v>0</v>
      </c>
      <c r="AO356" s="1138">
        <f t="shared" si="197"/>
        <v>0</v>
      </c>
      <c r="AP356" s="1155">
        <f t="shared" si="198"/>
        <v>0</v>
      </c>
    </row>
    <row r="357" spans="1:47" x14ac:dyDescent="0.2">
      <c r="A357" s="480"/>
      <c r="B357" s="481"/>
      <c r="C357" s="495"/>
      <c r="D357" s="514"/>
      <c r="E357" s="514"/>
      <c r="F357" s="471"/>
      <c r="G357" s="470">
        <f t="shared" si="176"/>
        <v>0</v>
      </c>
      <c r="H357" s="471"/>
      <c r="I357" s="471"/>
      <c r="J357" s="471"/>
      <c r="K357" s="471"/>
      <c r="L357" s="471"/>
      <c r="M357" s="471"/>
      <c r="N357" s="471"/>
      <c r="O357" s="471"/>
      <c r="P357" s="471"/>
      <c r="Q357" s="471"/>
      <c r="R357" s="471"/>
      <c r="S357" s="496">
        <f>IFERROR(IF(A357&lt;&gt;"GfB",(SUM(G357:J357,L357,P357)*12+(N357+O357))*(100+$J$12+$J$13)%+((K357+M357+Q357+R357*('B4_Allgemeine Angaben'!$L$53=1))*12),(SUM(G357:J357,L357,P357)*12+(N357+O357))*(100+$J$15+$J$13)%+((K357+M357+Q357+R357*('B4_Allgemeine Angaben'!$L$53=1))*12)),0)</f>
        <v>0</v>
      </c>
      <c r="T357" s="497">
        <f t="shared" si="177"/>
        <v>0</v>
      </c>
      <c r="U357" s="475"/>
      <c r="V357" s="553">
        <f t="shared" si="178"/>
        <v>0</v>
      </c>
      <c r="W357" s="476">
        <f t="shared" si="179"/>
        <v>0</v>
      </c>
      <c r="X357" s="476">
        <f t="shared" si="180"/>
        <v>0</v>
      </c>
      <c r="Y357" s="476">
        <f t="shared" si="181"/>
        <v>0</v>
      </c>
      <c r="Z357" s="554">
        <f t="shared" si="182"/>
        <v>0</v>
      </c>
      <c r="AA357" s="477">
        <f t="shared" si="183"/>
        <v>0</v>
      </c>
      <c r="AB357" s="477">
        <f t="shared" si="184"/>
        <v>0</v>
      </c>
      <c r="AC357" s="477">
        <f t="shared" si="185"/>
        <v>0</v>
      </c>
      <c r="AD357" s="555">
        <f t="shared" si="186"/>
        <v>0</v>
      </c>
      <c r="AE357" s="478">
        <f t="shared" si="187"/>
        <v>0</v>
      </c>
      <c r="AF357" s="478">
        <f t="shared" si="188"/>
        <v>0</v>
      </c>
      <c r="AG357" s="478">
        <f t="shared" si="189"/>
        <v>0</v>
      </c>
      <c r="AH357" s="479">
        <f t="shared" si="190"/>
        <v>0</v>
      </c>
      <c r="AI357" s="479">
        <f t="shared" si="191"/>
        <v>0</v>
      </c>
      <c r="AJ357" s="479">
        <f t="shared" si="192"/>
        <v>0</v>
      </c>
      <c r="AK357" s="413">
        <f t="shared" si="193"/>
        <v>0</v>
      </c>
      <c r="AL357" s="413">
        <f t="shared" si="194"/>
        <v>0</v>
      </c>
      <c r="AM357" s="413">
        <f t="shared" si="195"/>
        <v>0</v>
      </c>
      <c r="AN357" s="1124">
        <f t="shared" si="196"/>
        <v>0</v>
      </c>
      <c r="AO357" s="1138">
        <f t="shared" si="197"/>
        <v>0</v>
      </c>
      <c r="AP357" s="1155">
        <f t="shared" si="198"/>
        <v>0</v>
      </c>
    </row>
    <row r="358" spans="1:47" x14ac:dyDescent="0.2">
      <c r="A358" s="480"/>
      <c r="B358" s="481"/>
      <c r="C358" s="495"/>
      <c r="D358" s="514"/>
      <c r="E358" s="514"/>
      <c r="F358" s="471"/>
      <c r="G358" s="470">
        <f t="shared" si="176"/>
        <v>0</v>
      </c>
      <c r="H358" s="471"/>
      <c r="I358" s="471"/>
      <c r="J358" s="471"/>
      <c r="K358" s="471"/>
      <c r="L358" s="471"/>
      <c r="M358" s="471"/>
      <c r="N358" s="471"/>
      <c r="O358" s="471"/>
      <c r="P358" s="471"/>
      <c r="Q358" s="471"/>
      <c r="R358" s="471"/>
      <c r="S358" s="496">
        <f>IFERROR(IF(A358&lt;&gt;"GfB",(SUM(G358:J358,L358,P358)*12+(N358+O358))*(100+$J$12+$J$13)%+((K358+M358+Q358+R358*('B4_Allgemeine Angaben'!$L$53=1))*12),(SUM(G358:J358,L358,P358)*12+(N358+O358))*(100+$J$15+$J$13)%+((K358+M358+Q358+R358*('B4_Allgemeine Angaben'!$L$53=1))*12)),0)</f>
        <v>0</v>
      </c>
      <c r="T358" s="497">
        <f t="shared" si="177"/>
        <v>0</v>
      </c>
      <c r="U358" s="475"/>
      <c r="V358" s="553">
        <f t="shared" si="178"/>
        <v>0</v>
      </c>
      <c r="W358" s="476">
        <f t="shared" si="179"/>
        <v>0</v>
      </c>
      <c r="X358" s="476">
        <f t="shared" si="180"/>
        <v>0</v>
      </c>
      <c r="Y358" s="476">
        <f t="shared" si="181"/>
        <v>0</v>
      </c>
      <c r="Z358" s="554">
        <f t="shared" si="182"/>
        <v>0</v>
      </c>
      <c r="AA358" s="477">
        <f t="shared" si="183"/>
        <v>0</v>
      </c>
      <c r="AB358" s="477">
        <f t="shared" si="184"/>
        <v>0</v>
      </c>
      <c r="AC358" s="477">
        <f t="shared" si="185"/>
        <v>0</v>
      </c>
      <c r="AD358" s="555">
        <f t="shared" si="186"/>
        <v>0</v>
      </c>
      <c r="AE358" s="478">
        <f t="shared" si="187"/>
        <v>0</v>
      </c>
      <c r="AF358" s="478">
        <f t="shared" si="188"/>
        <v>0</v>
      </c>
      <c r="AG358" s="478">
        <f t="shared" si="189"/>
        <v>0</v>
      </c>
      <c r="AH358" s="479">
        <f t="shared" si="190"/>
        <v>0</v>
      </c>
      <c r="AI358" s="479">
        <f t="shared" si="191"/>
        <v>0</v>
      </c>
      <c r="AJ358" s="479">
        <f t="shared" si="192"/>
        <v>0</v>
      </c>
      <c r="AK358" s="413">
        <f t="shared" si="193"/>
        <v>0</v>
      </c>
      <c r="AL358" s="413">
        <f t="shared" si="194"/>
        <v>0</v>
      </c>
      <c r="AM358" s="413">
        <f t="shared" si="195"/>
        <v>0</v>
      </c>
      <c r="AN358" s="1124">
        <f t="shared" si="196"/>
        <v>0</v>
      </c>
      <c r="AO358" s="1138">
        <f t="shared" si="197"/>
        <v>0</v>
      </c>
      <c r="AP358" s="1155">
        <f t="shared" si="198"/>
        <v>0</v>
      </c>
    </row>
    <row r="359" spans="1:47" ht="13.5" thickBot="1" x14ac:dyDescent="0.25">
      <c r="A359" s="480"/>
      <c r="B359" s="481"/>
      <c r="C359" s="495"/>
      <c r="D359" s="514"/>
      <c r="E359" s="514"/>
      <c r="F359" s="471"/>
      <c r="G359" s="470">
        <f t="shared" si="176"/>
        <v>0</v>
      </c>
      <c r="H359" s="471"/>
      <c r="I359" s="471"/>
      <c r="J359" s="471"/>
      <c r="K359" s="471"/>
      <c r="L359" s="471"/>
      <c r="M359" s="471"/>
      <c r="N359" s="471"/>
      <c r="O359" s="471"/>
      <c r="P359" s="471"/>
      <c r="Q359" s="471"/>
      <c r="R359" s="471"/>
      <c r="S359" s="496">
        <f>IFERROR(IF(A359&lt;&gt;"GfB",(SUM(G359:J359,L359,P359)*12+(N359+O359))*(100+$J$12+$J$13)%+((K359+M359+Q359+R359*('B4_Allgemeine Angaben'!$L$53=1))*12),(SUM(G359:J359,L359,P359)*12+(N359+O359))*(100+$J$15+$J$13)%+((K359+M359+Q359+R359*('B4_Allgemeine Angaben'!$L$53=1))*12)),0)</f>
        <v>0</v>
      </c>
      <c r="T359" s="498">
        <f t="shared" si="177"/>
        <v>0</v>
      </c>
      <c r="U359" s="475"/>
      <c r="V359" s="553">
        <f t="shared" si="178"/>
        <v>0</v>
      </c>
      <c r="W359" s="476">
        <f t="shared" si="179"/>
        <v>0</v>
      </c>
      <c r="X359" s="476">
        <f t="shared" si="180"/>
        <v>0</v>
      </c>
      <c r="Y359" s="476">
        <f t="shared" si="181"/>
        <v>0</v>
      </c>
      <c r="Z359" s="554">
        <f t="shared" si="182"/>
        <v>0</v>
      </c>
      <c r="AA359" s="477">
        <f t="shared" si="183"/>
        <v>0</v>
      </c>
      <c r="AB359" s="477">
        <f t="shared" si="184"/>
        <v>0</v>
      </c>
      <c r="AC359" s="477">
        <f t="shared" si="185"/>
        <v>0</v>
      </c>
      <c r="AD359" s="555">
        <f t="shared" si="186"/>
        <v>0</v>
      </c>
      <c r="AE359" s="478">
        <f t="shared" si="187"/>
        <v>0</v>
      </c>
      <c r="AF359" s="478">
        <f t="shared" si="188"/>
        <v>0</v>
      </c>
      <c r="AG359" s="478">
        <f t="shared" si="189"/>
        <v>0</v>
      </c>
      <c r="AH359" s="479">
        <f t="shared" si="190"/>
        <v>0</v>
      </c>
      <c r="AI359" s="479">
        <f t="shared" si="191"/>
        <v>0</v>
      </c>
      <c r="AJ359" s="479">
        <f t="shared" si="192"/>
        <v>0</v>
      </c>
      <c r="AK359" s="413">
        <f t="shared" si="193"/>
        <v>0</v>
      </c>
      <c r="AL359" s="413">
        <f t="shared" si="194"/>
        <v>0</v>
      </c>
      <c r="AM359" s="413">
        <f t="shared" si="195"/>
        <v>0</v>
      </c>
      <c r="AN359" s="1124">
        <f t="shared" si="196"/>
        <v>0</v>
      </c>
      <c r="AO359" s="1138">
        <f t="shared" si="197"/>
        <v>0</v>
      </c>
      <c r="AP359" s="1155">
        <f t="shared" si="198"/>
        <v>0</v>
      </c>
    </row>
    <row r="360" spans="1:47" ht="13.5" thickBot="1" x14ac:dyDescent="0.25">
      <c r="A360" s="423" t="s">
        <v>395</v>
      </c>
      <c r="B360" s="424"/>
      <c r="C360" s="415">
        <f>SUM(C330:C359)</f>
        <v>0</v>
      </c>
      <c r="D360" s="416"/>
      <c r="E360" s="416"/>
      <c r="F360" s="416"/>
      <c r="G360" s="489">
        <f>IF(ISERROR(SUM(G330:G359)/$C$360),0,(SUM(G330:G359)/$C$360))</f>
        <v>0</v>
      </c>
      <c r="H360" s="489">
        <f>IF(ISERROR(SUM(H330:H359)/$C$360),0,(SUM(H330:H359)/$C$360))</f>
        <v>0</v>
      </c>
      <c r="I360" s="489">
        <f t="shared" ref="I360:R360" si="199">IF(ISERROR(SUM(I330:I359)/$C$360),0,(SUM(I330:I359)/$C$360))</f>
        <v>0</v>
      </c>
      <c r="J360" s="489">
        <f t="shared" si="199"/>
        <v>0</v>
      </c>
      <c r="K360" s="489">
        <f t="shared" si="199"/>
        <v>0</v>
      </c>
      <c r="L360" s="489">
        <f t="shared" si="199"/>
        <v>0</v>
      </c>
      <c r="M360" s="489">
        <f t="shared" si="199"/>
        <v>0</v>
      </c>
      <c r="N360" s="489">
        <f t="shared" si="199"/>
        <v>0</v>
      </c>
      <c r="O360" s="489">
        <f t="shared" si="199"/>
        <v>0</v>
      </c>
      <c r="P360" s="489">
        <f t="shared" si="199"/>
        <v>0</v>
      </c>
      <c r="Q360" s="489">
        <f t="shared" si="199"/>
        <v>0</v>
      </c>
      <c r="R360" s="1214">
        <f t="shared" si="199"/>
        <v>0</v>
      </c>
      <c r="S360" s="490">
        <f>SUM(S330:S359)</f>
        <v>0</v>
      </c>
      <c r="T360" s="417">
        <f>IFERROR(SUM(S360/C360),0)</f>
        <v>0</v>
      </c>
      <c r="U360" s="418"/>
      <c r="V360" s="418"/>
      <c r="W360" s="418"/>
      <c r="X360" s="418"/>
      <c r="Y360" s="418"/>
      <c r="Z360" s="418"/>
      <c r="AA360" s="418"/>
      <c r="AB360" s="418"/>
      <c r="AC360" s="418"/>
      <c r="AD360" s="418"/>
      <c r="AE360" s="418"/>
      <c r="AF360" s="418"/>
      <c r="AG360" s="418"/>
      <c r="AH360" s="418"/>
      <c r="AI360" s="418"/>
      <c r="AJ360" s="418"/>
      <c r="AK360" s="418"/>
      <c r="AL360" s="418"/>
      <c r="AM360" s="418"/>
      <c r="AN360" s="1126"/>
      <c r="AO360" s="1140"/>
      <c r="AP360" s="1157"/>
      <c r="AU360" s="607"/>
    </row>
    <row r="361" spans="1:47" ht="13.5" thickBot="1" x14ac:dyDescent="0.25">
      <c r="A361" s="425"/>
      <c r="B361" s="426"/>
      <c r="P361" s="1343" t="s">
        <v>421</v>
      </c>
      <c r="Q361" s="1344"/>
      <c r="R361" s="1344"/>
      <c r="S361" s="1345"/>
      <c r="T361" s="529">
        <f>T360*(100+$S$8)%*(100+$S$9)%</f>
        <v>0</v>
      </c>
      <c r="U361" s="511"/>
      <c r="V361" s="512"/>
      <c r="W361" s="512"/>
      <c r="X361" s="512"/>
      <c r="Y361" s="512"/>
      <c r="Z361" s="512"/>
      <c r="AA361" s="512"/>
      <c r="AB361" s="512"/>
      <c r="AC361" s="512"/>
      <c r="AD361" s="512"/>
      <c r="AE361" s="512"/>
      <c r="AF361" s="512"/>
      <c r="AG361" s="512"/>
      <c r="AH361" s="512"/>
      <c r="AI361" s="512"/>
      <c r="AJ361" s="512"/>
      <c r="AK361" s="512"/>
      <c r="AL361" s="512"/>
      <c r="AM361" s="512"/>
      <c r="AN361" s="1129"/>
      <c r="AO361" s="1145"/>
      <c r="AP361" s="1162"/>
    </row>
    <row r="362" spans="1:47" x14ac:dyDescent="0.2">
      <c r="A362" s="425"/>
      <c r="B362" s="426"/>
      <c r="C362" s="500"/>
      <c r="D362" s="500"/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221"/>
      <c r="T362" s="530"/>
      <c r="U362" s="511"/>
      <c r="V362" s="512"/>
      <c r="W362" s="512"/>
      <c r="X362" s="512"/>
      <c r="Y362" s="512"/>
      <c r="Z362" s="512"/>
      <c r="AA362" s="512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1129"/>
      <c r="AO362" s="1145"/>
      <c r="AP362" s="1162"/>
    </row>
    <row r="363" spans="1:47" x14ac:dyDescent="0.2">
      <c r="A363" s="425"/>
      <c r="B363" s="426"/>
      <c r="C363" s="500"/>
      <c r="D363" s="500"/>
      <c r="E363" s="500"/>
      <c r="F363" s="500"/>
      <c r="G363" s="500"/>
      <c r="H363" s="500"/>
      <c r="I363" s="500"/>
      <c r="J363" s="500"/>
      <c r="K363" s="500"/>
      <c r="L363" s="500"/>
      <c r="M363" s="500"/>
      <c r="N363" s="500"/>
      <c r="O363" s="500"/>
      <c r="P363" s="500"/>
      <c r="Q363" s="500"/>
      <c r="R363" s="500"/>
      <c r="S363" s="500"/>
      <c r="T363" s="531"/>
      <c r="U363" s="458"/>
    </row>
    <row r="364" spans="1:47" x14ac:dyDescent="0.2">
      <c r="A364" s="532"/>
      <c r="B364" s="500"/>
      <c r="C364" s="500"/>
      <c r="D364" s="500"/>
      <c r="E364" s="500"/>
      <c r="F364" s="500"/>
      <c r="G364" s="500"/>
      <c r="H364" s="1041"/>
      <c r="I364" s="500"/>
      <c r="J364" s="500"/>
      <c r="K364" s="500"/>
      <c r="L364" s="500"/>
      <c r="M364" s="500"/>
      <c r="N364" s="500"/>
      <c r="O364" s="500"/>
      <c r="P364" s="500"/>
      <c r="Q364" s="500"/>
      <c r="R364" s="500"/>
      <c r="S364" s="500"/>
      <c r="T364" s="531"/>
      <c r="U364" s="458"/>
    </row>
    <row r="365" spans="1:47" x14ac:dyDescent="0.2">
      <c r="A365" s="533" t="s">
        <v>424</v>
      </c>
      <c r="B365" s="500"/>
      <c r="C365" s="500"/>
      <c r="D365" s="500"/>
      <c r="E365" s="500"/>
      <c r="F365" s="500"/>
      <c r="G365" s="500"/>
      <c r="H365" s="426" t="s">
        <v>635</v>
      </c>
      <c r="I365" s="500"/>
      <c r="J365" s="500"/>
      <c r="K365" s="500"/>
      <c r="L365" s="500"/>
      <c r="M365" s="500"/>
      <c r="N365" s="500"/>
      <c r="O365" s="500"/>
      <c r="P365" s="500"/>
      <c r="Q365" s="500"/>
      <c r="R365" s="500"/>
      <c r="S365" s="500"/>
      <c r="T365" s="531"/>
      <c r="U365" s="458"/>
    </row>
    <row r="366" spans="1:47" ht="13.5" thickBot="1" x14ac:dyDescent="0.25">
      <c r="A366" s="533"/>
      <c r="B366" s="500"/>
      <c r="C366" s="500"/>
      <c r="D366" s="500"/>
      <c r="E366" s="500"/>
      <c r="F366" s="500"/>
      <c r="G366" s="500"/>
      <c r="H366" s="500"/>
      <c r="I366" s="500"/>
      <c r="J366" s="500"/>
      <c r="K366" s="500"/>
      <c r="L366" s="500"/>
      <c r="M366" s="500"/>
      <c r="N366" s="500"/>
      <c r="O366" s="500"/>
      <c r="P366" s="500"/>
      <c r="Q366" s="500"/>
      <c r="R366" s="500"/>
      <c r="S366" s="500"/>
      <c r="T366" s="531"/>
      <c r="U366" s="515" t="s">
        <v>321</v>
      </c>
      <c r="V366" s="476">
        <f t="shared" ref="V366:AP366" si="200">SUM(V22:V109,V111:V222,V224:V359)</f>
        <v>0</v>
      </c>
      <c r="W366" s="476">
        <f t="shared" si="200"/>
        <v>0</v>
      </c>
      <c r="X366" s="476">
        <f t="shared" si="200"/>
        <v>0</v>
      </c>
      <c r="Y366" s="476">
        <f t="shared" si="200"/>
        <v>0</v>
      </c>
      <c r="Z366" s="477">
        <f t="shared" si="200"/>
        <v>0</v>
      </c>
      <c r="AA366" s="477">
        <f t="shared" si="200"/>
        <v>0</v>
      </c>
      <c r="AB366" s="477">
        <f t="shared" si="200"/>
        <v>0</v>
      </c>
      <c r="AC366" s="477">
        <f t="shared" si="200"/>
        <v>0</v>
      </c>
      <c r="AD366" s="478">
        <f t="shared" si="200"/>
        <v>0</v>
      </c>
      <c r="AE366" s="478">
        <f t="shared" si="200"/>
        <v>0</v>
      </c>
      <c r="AF366" s="478">
        <f t="shared" si="200"/>
        <v>0</v>
      </c>
      <c r="AG366" s="478">
        <f t="shared" si="200"/>
        <v>0</v>
      </c>
      <c r="AH366" s="476">
        <f t="shared" si="200"/>
        <v>0</v>
      </c>
      <c r="AI366" s="477">
        <f t="shared" si="200"/>
        <v>0</v>
      </c>
      <c r="AJ366" s="478">
        <f t="shared" si="200"/>
        <v>0</v>
      </c>
      <c r="AK366" s="476">
        <f t="shared" si="200"/>
        <v>0</v>
      </c>
      <c r="AL366" s="477">
        <f t="shared" si="200"/>
        <v>0</v>
      </c>
      <c r="AM366" s="478">
        <f t="shared" si="200"/>
        <v>0</v>
      </c>
      <c r="AN366" s="476">
        <f t="shared" si="200"/>
        <v>0</v>
      </c>
      <c r="AO366" s="477">
        <f t="shared" si="200"/>
        <v>0</v>
      </c>
      <c r="AP366" s="1163">
        <f t="shared" si="200"/>
        <v>0</v>
      </c>
    </row>
    <row r="367" spans="1:47" x14ac:dyDescent="0.2">
      <c r="A367" s="1211" t="s">
        <v>396</v>
      </c>
      <c r="B367" s="1196" t="s">
        <v>340</v>
      </c>
      <c r="C367" s="1403" t="s">
        <v>341</v>
      </c>
      <c r="D367" s="1404"/>
      <c r="E367" s="1405" t="s">
        <v>342</v>
      </c>
      <c r="F367" s="1406"/>
      <c r="G367" s="500"/>
      <c r="H367" s="1184" t="s">
        <v>633</v>
      </c>
      <c r="I367" s="1185"/>
      <c r="J367" s="1186" t="s">
        <v>340</v>
      </c>
      <c r="K367" s="1188" t="s">
        <v>341</v>
      </c>
      <c r="L367" s="1187" t="s">
        <v>342</v>
      </c>
      <c r="M367" s="500"/>
      <c r="N367" s="500"/>
      <c r="O367" s="500"/>
      <c r="P367" s="500"/>
      <c r="Q367" s="500"/>
      <c r="R367" s="500"/>
      <c r="S367" s="500"/>
      <c r="T367" s="531"/>
      <c r="U367" s="458"/>
      <c r="V367" s="516">
        <f>IFERROR(V366/$AH$366,0)</f>
        <v>0</v>
      </c>
      <c r="W367" s="516">
        <f>IFERROR(W366/$AH$366,0)</f>
        <v>0</v>
      </c>
      <c r="X367" s="516">
        <f>IFERROR(X366/$AH$366,0)</f>
        <v>0</v>
      </c>
      <c r="Y367" s="516">
        <f>IFERROR(Y366/$AH$366,0)</f>
        <v>0</v>
      </c>
      <c r="Z367" s="517">
        <f>IFERROR(Z366/$AI$366,0)</f>
        <v>0</v>
      </c>
      <c r="AA367" s="517">
        <f>IFERROR(AA366/$AI$366,0)</f>
        <v>0</v>
      </c>
      <c r="AB367" s="517">
        <f>IFERROR(AB366/$AI$366,0)</f>
        <v>0</v>
      </c>
      <c r="AC367" s="517">
        <f>IFERROR(AC366/$AI$366,0)</f>
        <v>0</v>
      </c>
      <c r="AD367" s="518">
        <f>IFERROR(AD366/$AJ$366,0)</f>
        <v>0</v>
      </c>
      <c r="AE367" s="518">
        <f>IFERROR(AE366/$AJ$366,0)</f>
        <v>0</v>
      </c>
      <c r="AF367" s="518">
        <f>IFERROR(AF366/$AJ$366,0)</f>
        <v>0</v>
      </c>
      <c r="AG367" s="518">
        <f>IFERROR(AG366/$AJ$366,0)</f>
        <v>0</v>
      </c>
      <c r="AN367" s="1442">
        <f>IFERROR(SUM(AN366:AP366)*('B4_Allgemeine Angaben'!$L$53=1)/SUM(AH366:AJ366),0)</f>
        <v>0</v>
      </c>
      <c r="AO367" s="1442"/>
      <c r="AP367" s="1442"/>
    </row>
    <row r="368" spans="1:47" ht="26.25" thickBot="1" x14ac:dyDescent="0.25">
      <c r="A368" s="1212"/>
      <c r="B368" s="1219" t="s">
        <v>411</v>
      </c>
      <c r="C368" s="1407" t="s">
        <v>412</v>
      </c>
      <c r="D368" s="1408"/>
      <c r="E368" s="1409" t="s">
        <v>413</v>
      </c>
      <c r="F368" s="1410"/>
      <c r="G368" s="500"/>
      <c r="H368" s="1182"/>
      <c r="I368" s="1183"/>
      <c r="J368" s="1061" t="s">
        <v>634</v>
      </c>
      <c r="K368" s="1189" t="s">
        <v>412</v>
      </c>
      <c r="L368" s="1062" t="s">
        <v>413</v>
      </c>
      <c r="M368" s="500"/>
      <c r="N368" s="500"/>
      <c r="O368" s="500"/>
      <c r="P368" s="500"/>
      <c r="Q368" s="500"/>
      <c r="R368" s="500"/>
      <c r="S368" s="500"/>
      <c r="T368" s="531"/>
      <c r="U368" s="458"/>
      <c r="V368" s="1346">
        <f>IFERROR(SUM(V367:Y367),0)</f>
        <v>0</v>
      </c>
      <c r="W368" s="1347"/>
      <c r="X368" s="1347"/>
      <c r="Y368" s="1348"/>
      <c r="Z368" s="1349">
        <f>IFERROR(SUM(Z367:AC367),0)</f>
        <v>0</v>
      </c>
      <c r="AA368" s="1350"/>
      <c r="AB368" s="1350"/>
      <c r="AC368" s="1351"/>
      <c r="AD368" s="1340">
        <f>IFERROR(SUM(AD367:AG367),0)</f>
        <v>0</v>
      </c>
      <c r="AE368" s="1341"/>
      <c r="AF368" s="1341"/>
      <c r="AG368" s="1342"/>
    </row>
    <row r="369" spans="1:47" x14ac:dyDescent="0.2">
      <c r="A369" s="533"/>
      <c r="B369" s="500"/>
      <c r="C369" s="500"/>
      <c r="D369" s="500"/>
      <c r="E369" s="500"/>
      <c r="F369" s="500"/>
      <c r="G369" s="500"/>
      <c r="H369" s="1041"/>
      <c r="I369" s="500"/>
      <c r="J369" s="500"/>
      <c r="K369" s="500"/>
      <c r="L369" s="500"/>
      <c r="M369" s="500"/>
      <c r="N369" s="500"/>
      <c r="O369" s="500"/>
      <c r="P369" s="500"/>
      <c r="Q369" s="1041"/>
      <c r="R369" s="1041"/>
      <c r="S369" s="500"/>
      <c r="T369" s="531"/>
      <c r="U369" s="458"/>
    </row>
    <row r="370" spans="1:47" ht="15" customHeight="1" x14ac:dyDescent="0.2">
      <c r="A370" s="519" t="s">
        <v>414</v>
      </c>
      <c r="B370" s="1018">
        <f>V368</f>
        <v>0</v>
      </c>
      <c r="C370" s="1411">
        <f>Z368</f>
        <v>0</v>
      </c>
      <c r="D370" s="1411"/>
      <c r="E370" s="1412">
        <f>AD368</f>
        <v>0</v>
      </c>
      <c r="F370" s="1412"/>
      <c r="G370" s="500"/>
      <c r="H370" s="1210" t="s">
        <v>657</v>
      </c>
      <c r="I370" s="1209">
        <f>B4_Kalkulation!Q12</f>
        <v>0</v>
      </c>
      <c r="J370" s="1218"/>
      <c r="K370" s="1218"/>
      <c r="L370" s="1218"/>
      <c r="M370" s="500"/>
      <c r="N370" s="500"/>
      <c r="O370" s="500"/>
      <c r="P370" s="500"/>
      <c r="Q370" s="1041"/>
      <c r="R370" s="1041"/>
      <c r="S370" s="500"/>
      <c r="T370" s="531"/>
      <c r="U370" s="458"/>
    </row>
    <row r="371" spans="1:47" ht="13.5" thickBot="1" x14ac:dyDescent="0.25">
      <c r="A371" s="520" t="s">
        <v>415</v>
      </c>
      <c r="B371" s="1017">
        <f>40*13/3</f>
        <v>173.33333333333334</v>
      </c>
      <c r="C371" s="1455">
        <f>40*13/3</f>
        <v>173.33333333333334</v>
      </c>
      <c r="D371" s="1455"/>
      <c r="E371" s="1456">
        <f>40*13/3</f>
        <v>173.33333333333334</v>
      </c>
      <c r="F371" s="1456"/>
      <c r="G371" s="500"/>
      <c r="H371" s="1205"/>
      <c r="I371" s="1206"/>
      <c r="J371" s="1207"/>
      <c r="K371" s="1207"/>
      <c r="L371" s="1208"/>
      <c r="M371" s="500"/>
      <c r="N371" s="500"/>
      <c r="O371" s="500"/>
      <c r="P371" s="500"/>
      <c r="Q371" s="500"/>
      <c r="R371" s="500"/>
      <c r="S371" s="500"/>
      <c r="T371" s="531"/>
      <c r="U371" s="458"/>
    </row>
    <row r="372" spans="1:47" ht="39.950000000000003" customHeight="1" thickBot="1" x14ac:dyDescent="0.25">
      <c r="A372" s="550" t="s">
        <v>464</v>
      </c>
      <c r="B372" s="551">
        <f>IFERROR(B370/B371,0)</f>
        <v>0</v>
      </c>
      <c r="C372" s="1401">
        <f>IFERROR(C370/C371,0)</f>
        <v>0</v>
      </c>
      <c r="D372" s="1402">
        <f t="shared" ref="D372:F372" si="201">IFERROR(D370/D371,0)</f>
        <v>0</v>
      </c>
      <c r="E372" s="1401">
        <f>IFERROR(E370/E371,0)</f>
        <v>0</v>
      </c>
      <c r="F372" s="1402">
        <f t="shared" si="201"/>
        <v>0</v>
      </c>
      <c r="G372" s="500"/>
      <c r="H372" s="1446" t="s">
        <v>648</v>
      </c>
      <c r="I372" s="1447"/>
      <c r="J372" s="1204">
        <f>SUM(AH250:AH264)+C128-B4_Kalkulation!D25</f>
        <v>0</v>
      </c>
      <c r="K372" s="1204">
        <f>SUM(AI131:AI222,AI224:AI243,AI250:AI264,AI297:AI326,AI330:AI359)</f>
        <v>0</v>
      </c>
      <c r="L372" s="1204">
        <f>SUM(AJ131:AJ222,AJ224:AJ243,AJ250:AJ264,AJ297:AJ326,AJ330:AJ359)</f>
        <v>0</v>
      </c>
      <c r="M372" s="500"/>
      <c r="N372" s="500"/>
      <c r="O372" s="500"/>
      <c r="P372" s="500"/>
      <c r="Q372" s="1041"/>
      <c r="R372" s="1041"/>
      <c r="S372" s="500"/>
      <c r="T372" s="1199"/>
      <c r="U372" s="458"/>
    </row>
    <row r="373" spans="1:47" x14ac:dyDescent="0.2">
      <c r="A373" s="533"/>
      <c r="B373" s="1015"/>
      <c r="C373" s="1015"/>
      <c r="D373" s="1015"/>
      <c r="E373" s="556"/>
      <c r="F373" s="556"/>
      <c r="G373" s="500"/>
      <c r="H373" s="500"/>
      <c r="I373" s="500"/>
      <c r="J373" s="500"/>
      <c r="K373" s="500"/>
      <c r="L373" s="500"/>
      <c r="M373" s="500"/>
      <c r="N373" s="500"/>
      <c r="O373" s="500"/>
      <c r="P373" s="500"/>
      <c r="Q373" s="500"/>
      <c r="R373" s="500"/>
      <c r="S373" s="500"/>
      <c r="T373" s="531"/>
      <c r="U373" s="458"/>
    </row>
    <row r="374" spans="1:47" x14ac:dyDescent="0.2">
      <c r="A374" s="521" t="s">
        <v>311</v>
      </c>
      <c r="B374" s="1019">
        <f>IFERROR(AH366,0)</f>
        <v>0</v>
      </c>
      <c r="C374" s="1388">
        <f>IFERROR(AI366,0)</f>
        <v>0</v>
      </c>
      <c r="D374" s="1389"/>
      <c r="E374" s="1390">
        <f>IFERROR(AJ366,0)</f>
        <v>0</v>
      </c>
      <c r="F374" s="1390"/>
      <c r="G374" s="500"/>
      <c r="H374" s="1198" t="s">
        <v>636</v>
      </c>
      <c r="I374" s="1197"/>
      <c r="J374" s="1175">
        <f>KAT!N14</f>
        <v>0</v>
      </c>
      <c r="K374" s="1175">
        <f>KAT!O14</f>
        <v>0</v>
      </c>
      <c r="L374" s="1175">
        <f>KAT!P1</f>
        <v>0</v>
      </c>
      <c r="M374" s="500"/>
      <c r="N374" s="500"/>
      <c r="O374" s="500"/>
      <c r="P374" s="500"/>
      <c r="Q374" s="1041"/>
      <c r="R374" s="1041"/>
      <c r="S374" s="500"/>
      <c r="T374" s="531"/>
      <c r="U374" s="458"/>
    </row>
    <row r="375" spans="1:47" ht="13.5" thickBot="1" x14ac:dyDescent="0.25">
      <c r="A375" s="520" t="s">
        <v>397</v>
      </c>
      <c r="B375" s="1391">
        <f>IFERROR(SUM(B374:F374),0)</f>
        <v>0</v>
      </c>
      <c r="C375" s="1391"/>
      <c r="D375" s="1391"/>
      <c r="E375" s="1391"/>
      <c r="F375" s="1391"/>
      <c r="G375" s="500"/>
      <c r="H375" s="500"/>
      <c r="I375" s="500"/>
      <c r="J375" s="500"/>
      <c r="K375" s="500"/>
      <c r="L375" s="500"/>
      <c r="M375" s="500"/>
      <c r="N375" s="500"/>
      <c r="O375" s="500"/>
      <c r="P375" s="500"/>
      <c r="Q375" s="500"/>
      <c r="R375" s="500"/>
      <c r="S375" s="500"/>
      <c r="T375" s="531"/>
      <c r="U375" s="458"/>
    </row>
    <row r="376" spans="1:47" ht="13.5" thickBot="1" x14ac:dyDescent="0.25">
      <c r="A376" s="432" t="s">
        <v>416</v>
      </c>
      <c r="B376" s="1016">
        <f>IFERROR(B374/B375,0)</f>
        <v>0</v>
      </c>
      <c r="C376" s="1392">
        <f>IFERROR(C374/B375,0)</f>
        <v>0</v>
      </c>
      <c r="D376" s="1393"/>
      <c r="E376" s="1394">
        <f>IFERROR(E374/B375,0)</f>
        <v>0</v>
      </c>
      <c r="F376" s="1395"/>
      <c r="G376" s="500"/>
      <c r="H376" s="500"/>
      <c r="I376" s="500"/>
      <c r="J376" s="500"/>
      <c r="K376" s="500"/>
      <c r="L376" s="500"/>
      <c r="M376" s="500"/>
      <c r="N376" s="500"/>
      <c r="O376" s="500"/>
      <c r="P376" s="500"/>
      <c r="Q376" s="500"/>
      <c r="R376" s="500"/>
      <c r="S376" s="500"/>
      <c r="T376" s="531"/>
      <c r="U376" s="458"/>
    </row>
    <row r="377" spans="1:47" ht="13.5" thickBot="1" x14ac:dyDescent="0.25">
      <c r="A377" s="532"/>
      <c r="B377" s="500"/>
      <c r="C377" s="500"/>
      <c r="D377" s="500"/>
      <c r="E377" s="500"/>
      <c r="F377" s="500"/>
      <c r="G377" s="500"/>
      <c r="H377" s="500"/>
      <c r="I377" s="500"/>
      <c r="J377" s="500"/>
      <c r="K377" s="500"/>
      <c r="L377" s="500"/>
      <c r="M377" s="500"/>
      <c r="N377" s="500"/>
      <c r="O377" s="500"/>
      <c r="P377" s="500"/>
      <c r="Q377" s="500"/>
      <c r="R377" s="500"/>
      <c r="S377" s="500"/>
      <c r="T377" s="531"/>
      <c r="U377" s="458"/>
    </row>
    <row r="378" spans="1:47" ht="27" thickBot="1" x14ac:dyDescent="0.3">
      <c r="A378" s="549" t="s">
        <v>463</v>
      </c>
      <c r="B378" s="1396">
        <f>IFERROR(B376*B372+C376*C372+E376*E372,0)</f>
        <v>0</v>
      </c>
      <c r="C378" s="1397"/>
      <c r="D378" s="1397"/>
      <c r="E378" s="1397"/>
      <c r="F378" s="1398"/>
      <c r="G378" s="500"/>
      <c r="H378" s="500"/>
      <c r="I378" s="500"/>
      <c r="J378" s="500"/>
      <c r="K378" s="500"/>
      <c r="L378" s="500"/>
      <c r="M378" s="500"/>
      <c r="N378" s="500"/>
      <c r="O378" s="500"/>
      <c r="P378" s="500"/>
      <c r="Q378" s="500"/>
      <c r="R378" s="500"/>
      <c r="S378" s="500"/>
      <c r="T378" s="531"/>
      <c r="U378" s="458"/>
    </row>
    <row r="379" spans="1:47" ht="27" thickBot="1" x14ac:dyDescent="0.3">
      <c r="A379" s="1174" t="s">
        <v>647</v>
      </c>
      <c r="B379" s="1443">
        <f>IFERROR(ROUND(AN367*3/13/40+B378,2),0)</f>
        <v>0</v>
      </c>
      <c r="C379" s="1444"/>
      <c r="D379" s="1444"/>
      <c r="E379" s="1444"/>
      <c r="F379" s="1445"/>
      <c r="G379" s="1243" t="str">
        <f>IF(B379&gt;20.14*110%,"Forderung liegt über 10% des regional üblichen Entgeltes.","")</f>
        <v/>
      </c>
      <c r="H379" s="500"/>
      <c r="I379" s="500"/>
      <c r="J379" s="500"/>
      <c r="K379" s="500"/>
      <c r="L379" s="500"/>
      <c r="M379" s="500"/>
      <c r="N379" s="500"/>
      <c r="O379" s="500"/>
      <c r="P379" s="500"/>
      <c r="Q379" s="500"/>
      <c r="R379" s="500"/>
      <c r="S379" s="500"/>
      <c r="T379" s="531"/>
      <c r="U379" s="458"/>
    </row>
    <row r="380" spans="1:47" ht="25.5" x14ac:dyDescent="0.2">
      <c r="A380" s="522" t="s">
        <v>398</v>
      </c>
      <c r="B380" s="1020">
        <f>IFERROR(AK366/AH366,0)</f>
        <v>0</v>
      </c>
      <c r="C380" s="1399">
        <f>IFERROR(AL366/AI366,0)</f>
        <v>0</v>
      </c>
      <c r="D380" s="1400">
        <f>IFERROR(SUM(AM22:AM359)/D374,0)</f>
        <v>0</v>
      </c>
      <c r="E380" s="1399">
        <f>IFERROR(AM366/AJ366,0)</f>
        <v>0</v>
      </c>
      <c r="F380" s="1400">
        <f>IFERROR(SUM(AR22:AR359)/F374,0)</f>
        <v>0</v>
      </c>
      <c r="G380" s="500"/>
      <c r="H380" s="500"/>
      <c r="I380" s="500"/>
      <c r="J380" s="500"/>
      <c r="K380" s="500"/>
      <c r="L380" s="500"/>
      <c r="M380" s="500"/>
      <c r="N380" s="500"/>
      <c r="O380" s="500"/>
      <c r="P380" s="500"/>
      <c r="Q380" s="500"/>
      <c r="R380" s="500"/>
      <c r="S380" s="500"/>
      <c r="T380" s="531"/>
      <c r="U380" s="458"/>
    </row>
    <row r="381" spans="1:47" ht="13.5" thickBot="1" x14ac:dyDescent="0.25">
      <c r="A381" s="491"/>
      <c r="G381" s="500"/>
      <c r="H381" s="500"/>
      <c r="I381" s="500"/>
      <c r="J381" s="500"/>
      <c r="K381" s="500"/>
      <c r="L381" s="500"/>
      <c r="M381" s="500"/>
      <c r="N381" s="500"/>
      <c r="O381" s="500"/>
      <c r="P381" s="500"/>
      <c r="Q381" s="500"/>
      <c r="R381" s="500"/>
      <c r="S381" s="500"/>
      <c r="T381" s="600"/>
      <c r="U381" s="458"/>
    </row>
    <row r="382" spans="1:47" ht="15" thickBot="1" x14ac:dyDescent="0.25">
      <c r="A382" s="1384" t="s">
        <v>694</v>
      </c>
      <c r="B382" s="1385"/>
      <c r="C382" s="1385"/>
      <c r="D382" s="1385"/>
      <c r="E382" s="1385"/>
      <c r="F382" s="1385"/>
      <c r="G382" s="1385"/>
      <c r="H382" s="1385"/>
      <c r="I382" s="1385"/>
      <c r="J382" s="1386"/>
      <c r="K382" s="1386"/>
      <c r="L382" s="1386"/>
      <c r="M382" s="1386"/>
      <c r="N382" s="1386"/>
      <c r="O382" s="1386"/>
      <c r="P382" s="1386"/>
      <c r="Q382" s="1386"/>
      <c r="R382" s="1386"/>
      <c r="S382" s="1386"/>
      <c r="T382" s="1387"/>
      <c r="U382" s="433"/>
      <c r="V382" s="433"/>
      <c r="W382" s="433"/>
      <c r="X382" s="433"/>
      <c r="Y382" s="433"/>
      <c r="Z382" s="433"/>
      <c r="AA382" s="433"/>
      <c r="AB382" s="433"/>
      <c r="AC382" s="433"/>
      <c r="AD382" s="433"/>
      <c r="AE382" s="433"/>
      <c r="AF382" s="433"/>
      <c r="AG382" s="433"/>
      <c r="AH382" s="433"/>
      <c r="AI382" s="433"/>
      <c r="AJ382" s="433"/>
      <c r="AK382" s="433"/>
      <c r="AL382" s="433"/>
      <c r="AM382" s="433"/>
      <c r="AN382" s="1130"/>
      <c r="AO382" s="1146"/>
      <c r="AP382" s="1164"/>
      <c r="AU382" s="623"/>
    </row>
  </sheetData>
  <sheetProtection algorithmName="SHA-512" hashValue="f6jRlJcUmQDe1j2T9teYg0327dSiHDBYp/35NZCexTyIbYdZtIDnr8jE7tvns/wQ+JKiSQaiRc7UD/2GtuxshA==" saltValue="mSydmDlVnbIB/5i7pWP49A==" spinCount="100000" sheet="1" objects="1" scenarios="1"/>
  <mergeCells count="68">
    <mergeCell ref="O18:O19"/>
    <mergeCell ref="P18:Q18"/>
    <mergeCell ref="AN367:AP367"/>
    <mergeCell ref="B379:F379"/>
    <mergeCell ref="H372:I372"/>
    <mergeCell ref="A223:D223"/>
    <mergeCell ref="AN19:AP19"/>
    <mergeCell ref="S17:S19"/>
    <mergeCell ref="O245:S245"/>
    <mergeCell ref="O129:S129"/>
    <mergeCell ref="C371:D371"/>
    <mergeCell ref="E371:F371"/>
    <mergeCell ref="J329:T329"/>
    <mergeCell ref="U18:AM18"/>
    <mergeCell ref="AH19:AJ19"/>
    <mergeCell ref="AK19:AM19"/>
    <mergeCell ref="A17:A19"/>
    <mergeCell ref="C17:C19"/>
    <mergeCell ref="D17:D19"/>
    <mergeCell ref="E17:E19"/>
    <mergeCell ref="F17:F19"/>
    <mergeCell ref="C5:D5"/>
    <mergeCell ref="G10:K10"/>
    <mergeCell ref="E3:M3"/>
    <mergeCell ref="E4:M4"/>
    <mergeCell ref="A6:T6"/>
    <mergeCell ref="G9:K9"/>
    <mergeCell ref="G8:I8"/>
    <mergeCell ref="C372:D372"/>
    <mergeCell ref="E372:F372"/>
    <mergeCell ref="C367:D367"/>
    <mergeCell ref="E367:F367"/>
    <mergeCell ref="C368:D368"/>
    <mergeCell ref="E368:F368"/>
    <mergeCell ref="C370:D370"/>
    <mergeCell ref="E370:F370"/>
    <mergeCell ref="A382:T382"/>
    <mergeCell ref="C374:D374"/>
    <mergeCell ref="E374:F374"/>
    <mergeCell ref="B375:F375"/>
    <mergeCell ref="C376:D376"/>
    <mergeCell ref="E376:F376"/>
    <mergeCell ref="B378:F378"/>
    <mergeCell ref="C380:D380"/>
    <mergeCell ref="E380:F380"/>
    <mergeCell ref="AV19:AV21"/>
    <mergeCell ref="J296:T296"/>
    <mergeCell ref="O248:S248"/>
    <mergeCell ref="D123:Q127"/>
    <mergeCell ref="J249:T249"/>
    <mergeCell ref="J268:T268"/>
    <mergeCell ref="T17:T19"/>
    <mergeCell ref="G18:G19"/>
    <mergeCell ref="I18:I19"/>
    <mergeCell ref="J18:K18"/>
    <mergeCell ref="L18:M18"/>
    <mergeCell ref="N18:N19"/>
    <mergeCell ref="G17:M17"/>
    <mergeCell ref="P17:R17"/>
    <mergeCell ref="N17:O17"/>
    <mergeCell ref="H18:H19"/>
    <mergeCell ref="AD368:AG368"/>
    <mergeCell ref="P266:S266"/>
    <mergeCell ref="P295:S295"/>
    <mergeCell ref="P328:S328"/>
    <mergeCell ref="P361:S361"/>
    <mergeCell ref="V368:Y368"/>
    <mergeCell ref="Z368:AC368"/>
  </mergeCells>
  <conditionalFormatting sqref="E8:F8">
    <cfRule type="expression" dxfId="55" priority="18">
      <formula>$G$7="ja"</formula>
    </cfRule>
  </conditionalFormatting>
  <conditionalFormatting sqref="G8:I8">
    <cfRule type="expression" dxfId="52" priority="17">
      <formula>$G$7="ja"</formula>
    </cfRule>
  </conditionalFormatting>
  <dataValidations xWindow="995" yWindow="409" count="10">
    <dataValidation type="custom" allowBlank="1" showInputMessage="1" showErrorMessage="1" prompt="für Leiharbeitnehmer den VK-Umfang entsprechend der gepplanten wö. Stundenzahl und Einsatzzeitraum angeben, Eingabe mit 3 Nachkommastellen" sqref="C123:C127" xr:uid="{00000000-0002-0000-0400-000000000000}">
      <formula1>MOD(C123*10^3,1)=0</formula1>
    </dataValidation>
    <dataValidation allowBlank="1" showInputMessage="1" showErrorMessage="1" promptTitle="Eingabe" prompt="mit 3 Nachkommastellen" sqref="C224:C243 C131:C222 C22:C122" xr:uid="{00000000-0002-0000-0400-000001000000}"/>
    <dataValidation allowBlank="1" showInputMessage="1" showErrorMessage="1" promptTitle="Eingabe" prompt="mit maximal 3 Nachkommastellen" sqref="C330:C359 C250:C264 C297:C326 C269:C293" xr:uid="{00000000-0002-0000-0400-000002000000}"/>
    <dataValidation type="list" allowBlank="1" showInputMessage="1" prompt="für geringfügig Beschäftigte =&gt; Filter GfB wählen" sqref="A102" xr:uid="{00000000-0002-0000-0400-000003000000}">
      <formula1>"GfB"</formula1>
    </dataValidation>
    <dataValidation type="list" allowBlank="1" showInputMessage="1" sqref="A297:A326 A330:A359 A22:A101 A224:A243 A250:A264 A269:A293 A103:A109 A131:A222 A111:A122" xr:uid="{00000000-0002-0000-0400-000004000000}">
      <formula1>"GfB"</formula1>
    </dataValidation>
    <dataValidation allowBlank="1" showInputMessage="1" showErrorMessage="1" prompt="geplanten Gesamtpersonalkosten für Leiharbeitnehmer entsprechend des VK-Umfanges angeben" sqref="S123" xr:uid="{00000000-0002-0000-0400-000005000000}"/>
    <dataValidation allowBlank="1" showInputMessage="1" showErrorMessage="1" errorTitle="Berechnungshinweis" promptTitle="Berechnungshinweis" prompt="Die prozentualen Personalkostensteigerungen müssen bei der prognostischen Abbildung der einzelnen Entgeltbestandteile bereits enthalten sein." sqref="O14" xr:uid="{00000000-0002-0000-0400-000006000000}"/>
    <dataValidation allowBlank="1" showErrorMessage="1" sqref="G7:H7" xr:uid="{00000000-0002-0000-0400-000007000000}"/>
    <dataValidation allowBlank="1" sqref="G8:I8 A223" xr:uid="{00000000-0002-0000-0400-000008000000}"/>
    <dataValidation allowBlank="1" showInputMessage="1" sqref="A110:B110" xr:uid="{62D3B178-E04B-45D2-91B6-5C27EF4C026D}"/>
  </dataValidations>
  <hyperlinks>
    <hyperlink ref="A382:I382" location="Sachaufwendungen!A1" display="gehe weiter zu Sachaufwendungen" xr:uid="{00000000-0004-0000-0400-000000000000}"/>
    <hyperlink ref="A382:T382" location="B4_Gesamtkalkulation!A1" display="gehe weiter zu B2_Gesamtkalkulation" xr:uid="{00000000-0004-0000-0400-000001000000}"/>
  </hyperlinks>
  <pageMargins left="0.70866141732283472" right="0.70866141732283472" top="0.78740157480314965" bottom="0.78740157480314965" header="0.31496062992125984" footer="0.31496062992125984"/>
  <pageSetup paperSize="9" scale="36" fitToHeight="5" orientation="landscape"/>
  <headerFooter>
    <oddHeader>&amp;CSeite 3 Personalkostenübersicht</oddHeader>
    <oddFooter>&amp;LVersion: 18.12.2023&amp;CVerhandlungsunterlagen SGB XI (vereinfacht B4)</oddFooter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B4E96A-1231-4A18-A374-51D1DB0C2026}">
            <xm:f>KAT!$I$19=2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</x14:dxf>
          </x14:cfRule>
          <xm:sqref>A111:C122</xm:sqref>
        </x14:conditionalFormatting>
        <x14:conditionalFormatting xmlns:xm="http://schemas.microsoft.com/office/excel/2006/main">
          <x14:cfRule type="expression" priority="16" id="{2CB828A9-08F0-4810-89D6-964C226E8FB8}">
            <xm:f>'B4_Allgemeine Angaben'!$G$7&lt;&gt;1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  <border>
                <vertical/>
                <horizontal/>
              </border>
            </x14:dxf>
          </x14:cfRule>
          <xm:sqref>A296:F327</xm:sqref>
        </x14:conditionalFormatting>
        <x14:conditionalFormatting xmlns:xm="http://schemas.microsoft.com/office/excel/2006/main">
          <x14:cfRule type="expression" priority="6" id="{DBE8806C-9281-4BCE-8B06-0ABCB099A4B6}">
            <xm:f>KAT!$I$19=2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</x14:dxf>
          </x14:cfRule>
          <xm:sqref>A110:T110 D111:T122 A223:T243</xm:sqref>
        </x14:conditionalFormatting>
        <x14:conditionalFormatting xmlns:xm="http://schemas.microsoft.com/office/excel/2006/main">
          <x14:cfRule type="expression" priority="10" id="{B206F84B-9F5B-42BC-A1D1-28FDBE63FD51}">
            <xm:f>'B4_Allgemeine Angaben'!$L$48=0</xm:f>
            <x14:dxf>
              <font>
                <color theme="7" tint="0.79998168889431442"/>
              </font>
              <fill>
                <patternFill>
                  <bgColor theme="7" tint="0.79998168889431442"/>
                </patternFill>
              </fill>
              <border>
                <vertical/>
                <horizontal/>
              </border>
            </x14:dxf>
          </x14:cfRule>
          <xm:sqref>C5:E5</xm:sqref>
        </x14:conditionalFormatting>
        <x14:conditionalFormatting xmlns:xm="http://schemas.microsoft.com/office/excel/2006/main">
          <x14:cfRule type="expression" priority="15" id="{8D1BD02D-01C6-4C36-8248-3A242171EF53}">
            <xm:f>'B4_Allgemeine Angaben'!$G$7&lt;&gt;1</xm:f>
            <x14:dxf>
              <font>
                <color theme="0" tint="-0.14996795556505021"/>
              </font>
              <border>
                <vertical/>
                <horizontal/>
              </border>
            </x14:dxf>
          </x14:cfRule>
          <xm:sqref>G297:G326</xm:sqref>
        </x14:conditionalFormatting>
        <x14:conditionalFormatting xmlns:xm="http://schemas.microsoft.com/office/excel/2006/main">
          <x14:cfRule type="expression" priority="11" id="{1CAAB1C7-E470-4F45-89F0-A952FBCAD132}">
            <xm:f>'B4_Allgemeine Angaben'!$G$7&lt;&gt;1</xm:f>
            <x14:dxf>
              <font>
                <color theme="0" tint="-0.14996795556505021"/>
              </font>
              <border>
                <vertical/>
                <horizontal/>
              </border>
            </x14:dxf>
          </x14:cfRule>
          <xm:sqref>G330:G359 S330:T359</xm:sqref>
        </x14:conditionalFormatting>
        <x14:conditionalFormatting xmlns:xm="http://schemas.microsoft.com/office/excel/2006/main">
          <x14:cfRule type="expression" priority="9" id="{4C27B29C-6637-4C6F-BEF7-FECDBFA1DB29}">
            <xm:f>KAT!$K$5=1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  <border>
                <left/>
                <right/>
                <top/>
                <bottom/>
              </border>
            </x14:dxf>
          </x14:cfRule>
          <xm:sqref>H365:L374</xm:sqref>
        </x14:conditionalFormatting>
        <x14:conditionalFormatting xmlns:xm="http://schemas.microsoft.com/office/excel/2006/main">
          <x14:cfRule type="expression" priority="14" id="{A03B613B-A03F-468D-A972-EB26F288E7B0}">
            <xm:f>'B4_Allgemeine Angaben'!$G$7&lt;&gt;1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  <border>
                <vertical/>
                <horizontal/>
              </border>
            </x14:dxf>
          </x14:cfRule>
          <xm:sqref>H297:R327 G296:T296 G327 R327:T327</xm:sqref>
        </x14:conditionalFormatting>
        <x14:conditionalFormatting xmlns:xm="http://schemas.microsoft.com/office/excel/2006/main">
          <x14:cfRule type="expression" priority="12" id="{2949E5A1-EAE6-4C7C-A4F5-DF45DF8D9990}">
            <xm:f>'B4_Allgemeine Angaben'!$G$7&lt;&gt;1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  <border>
                <vertical/>
                <horizontal/>
              </border>
            </x14:dxf>
          </x14:cfRule>
          <xm:sqref>H330:R360 A328:T329 A330:F359 A360:G360 R360:T360 A361:T361</xm:sqref>
        </x14:conditionalFormatting>
        <x14:conditionalFormatting xmlns:xm="http://schemas.microsoft.com/office/excel/2006/main">
          <x14:cfRule type="expression" priority="5" id="{21D3B020-4AF8-48F5-AA6D-8C2FDDD5508A}">
            <xm:f>'B4_Allgemeine Angaben'!$L$53=2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</x14:dxf>
          </x14:cfRule>
          <xm:sqref>R22:R122 R297:R326 R330:R359</xm:sqref>
        </x14:conditionalFormatting>
        <x14:conditionalFormatting xmlns:xm="http://schemas.microsoft.com/office/excel/2006/main">
          <x14:cfRule type="expression" priority="2" id="{D32E1CA1-94B8-4D08-9628-C46125B820B1}">
            <xm:f>'B4_Allgemeine Angaben'!$L$53=2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</x14:dxf>
          </x14:cfRule>
          <xm:sqref>R128 R131:R244 R247 R250:R265</xm:sqref>
        </x14:conditionalFormatting>
        <x14:conditionalFormatting xmlns:xm="http://schemas.microsoft.com/office/excel/2006/main">
          <x14:cfRule type="expression" priority="3" id="{82D2BB1C-0545-44AD-9D7A-4E27E5ABE588}">
            <xm:f>'B4_Allgemeine Angaben'!$L$53=2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</x14:dxf>
          </x14:cfRule>
          <xm:sqref>R269:R294</xm:sqref>
        </x14:conditionalFormatting>
        <x14:conditionalFormatting xmlns:xm="http://schemas.microsoft.com/office/excel/2006/main">
          <x14:cfRule type="expression" priority="13" id="{11883432-5A41-4DE6-AD4D-34BF307A56B5}">
            <xm:f>'B4_Allgemeine Angaben'!$G$7&lt;&gt;1</xm:f>
            <x14:dxf>
              <font>
                <color theme="0" tint="-0.14996795556505021"/>
              </font>
              <border>
                <vertical/>
                <horizontal/>
              </border>
            </x14:dxf>
          </x14:cfRule>
          <xm:sqref>S297:T326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995" yWindow="409" count="6">
        <x14:dataValidation type="list" allowBlank="1" showInputMessage="1" showErrorMessage="1" promptTitle="Beschäftigungsgruppen" prompt="PFK/BFK = Pflege-/Betreuungsfachkraft mind. 3 Jahre Berufsausbildung_x000a_PK/BK = Pflege-/Betreuungskraft mind. 1 Jahr Berufsausbildung_x000a_PK/BK o. = Pflege-/Betreuungskraft ohne mind 1 Jahr Berufsausbildung" xr:uid="{00000000-0002-0000-0400-000009000000}">
          <x14:formula1>
            <xm:f>KAT!$A$94:$A$97</xm:f>
          </x14:formula1>
          <xm:sqref>B269:B293 B250:B264</xm:sqref>
        </x14:dataValidation>
        <x14:dataValidation type="list" allowBlank="1" showInputMessage="1" showErrorMessage="1" promptTitle="Beschäftigungsgruppen" prompt="PK/BK = Pflege-/Betreuungskraft mind. 1 Jahr Berufsausbildung_x000a_PK/BK o. = Pflege-/Betreuungskraft ohne mind 1 Jahr Berufsausbildung" xr:uid="{00000000-0002-0000-0400-00000A000000}">
          <x14:formula1>
            <xm:f>KAT!$A$95:$A$97</xm:f>
          </x14:formula1>
          <xm:sqref>B330:B359 B297:B326 B131:B222 B224:B243</xm:sqref>
        </x14:dataValidation>
        <x14:dataValidation type="list" allowBlank="1" showInputMessage="1" showErrorMessage="1" promptTitle="Beschäftigungsgruppen" prompt="PFK/BFK = Pflege-/Betreuungsfachkraft mind. 3 Jahre Berufsausbildung_x000a_" xr:uid="{00000000-0002-0000-0400-00000B000000}">
          <x14:formula1>
            <xm:f>KAT!$A$91:$A$94</xm:f>
          </x14:formula1>
          <xm:sqref>B22:B109</xm:sqref>
        </x14:dataValidation>
        <x14:dataValidation type="list" allowBlank="1" showInputMessage="1" showErrorMessage="1" prompt="SV Beitrag ohne U1 Teilnahme = 20,850%_x000a_SV Beitrag mit U1 Teilnahme = 23,000 %" xr:uid="{00000000-0002-0000-0400-00000C000000}">
          <x14:formula1>
            <xm:f>KAT!$C$112:$C$113</xm:f>
          </x14:formula1>
          <xm:sqref>J12</xm:sqref>
        </x14:dataValidation>
        <x14:dataValidation type="list" allowBlank="1" showInputMessage="1" showErrorMessage="1" prompt="28,350% ohne U1_x000a_29,250% mit U1" xr:uid="{00000000-0002-0000-0400-00000D000000}">
          <x14:formula1>
            <xm:f>KAT!$G$112:$G$113</xm:f>
          </x14:formula1>
          <xm:sqref>J15</xm:sqref>
        </x14:dataValidation>
        <x14:dataValidation type="list" allowBlank="1" showInputMessage="1" showErrorMessage="1" promptTitle="Beschäftigungsgruppen" prompt="PFK/BFK = Pflege-/Betreuungsfachkraft mind. 3 Jahre Berufsausbildung_x000a_" xr:uid="{7C989EFC-8D3C-420C-9FF5-4B1B197794D3}">
          <x14:formula1>
            <xm:f>KAT!$A$94</xm:f>
          </x14:formula1>
          <xm:sqref>B111:B122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>
    <pageSetUpPr fitToPage="1"/>
  </sheetPr>
  <dimension ref="A1:AA59"/>
  <sheetViews>
    <sheetView showGridLines="0" zoomScaleNormal="100" workbookViewId="0">
      <selection activeCell="A3" sqref="A3:W3"/>
    </sheetView>
  </sheetViews>
  <sheetFormatPr baseColWidth="10" defaultRowHeight="14.25" x14ac:dyDescent="0.2"/>
  <cols>
    <col min="1" max="1" width="2.125" style="3" customWidth="1"/>
    <col min="2" max="2" width="5.625" style="3" customWidth="1"/>
    <col min="3" max="3" width="34.25" style="3" customWidth="1"/>
    <col min="4" max="4" width="16.625" style="3" customWidth="1"/>
    <col min="5" max="5" width="13.625" style="3" hidden="1" customWidth="1"/>
    <col min="6" max="6" width="11.625" style="3" hidden="1" customWidth="1"/>
    <col min="7" max="7" width="12.625" style="3" hidden="1" customWidth="1"/>
    <col min="8" max="8" width="13.625" style="3" customWidth="1"/>
    <col min="9" max="9" width="12.625" style="11" hidden="1" customWidth="1"/>
    <col min="10" max="10" width="13.625" style="3" customWidth="1"/>
    <col min="11" max="11" width="12.625" style="11" hidden="1" customWidth="1"/>
    <col min="12" max="12" width="13.625" style="3" customWidth="1"/>
    <col min="13" max="13" width="12.625" style="3" hidden="1" customWidth="1"/>
    <col min="14" max="14" width="13.625" style="3" customWidth="1"/>
    <col min="15" max="15" width="12.625" style="3" hidden="1" customWidth="1"/>
    <col min="16" max="16" width="13.625" style="3" customWidth="1"/>
    <col min="17" max="17" width="12.625" style="11" hidden="1" customWidth="1"/>
    <col min="18" max="18" width="13.625" style="3" customWidth="1"/>
    <col min="19" max="19" width="12.625" style="3" hidden="1" customWidth="1"/>
    <col min="20" max="20" width="13.625" style="3" customWidth="1"/>
    <col min="21" max="21" width="12.625" style="3" hidden="1" customWidth="1"/>
    <col min="22" max="22" width="13.625" style="3" customWidth="1"/>
    <col min="23" max="23" width="2.125" style="3" customWidth="1"/>
    <col min="24" max="42" width="11" style="3" customWidth="1"/>
    <col min="43" max="16384" width="11" style="3"/>
  </cols>
  <sheetData>
    <row r="1" spans="1:27" ht="15" customHeight="1" x14ac:dyDescent="0.25">
      <c r="A1" s="1461" t="str">
        <f>'B4_Allgemeine Angaben'!A1:N1</f>
        <v xml:space="preserve">Vereinfachtes Verfahren der Aufforderung zum Abschluss einer Pflegesatzvereinbarung gemäß § 84, 85 SGB XI </v>
      </c>
      <c r="B1" s="1462"/>
      <c r="C1" s="1462"/>
      <c r="D1" s="1462"/>
      <c r="E1" s="1462"/>
      <c r="F1" s="1462"/>
      <c r="G1" s="1462"/>
      <c r="H1" s="1462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4"/>
      <c r="X1" s="631"/>
      <c r="Y1" s="632"/>
      <c r="Z1" s="633"/>
      <c r="AA1" s="634"/>
    </row>
    <row r="2" spans="1:27" ht="15" customHeight="1" x14ac:dyDescent="0.25">
      <c r="A2" s="1268" t="s">
        <v>70</v>
      </c>
      <c r="B2" s="1269"/>
      <c r="C2" s="1269"/>
      <c r="D2" s="1269"/>
      <c r="E2" s="1269"/>
      <c r="F2" s="1269"/>
      <c r="G2" s="1269"/>
      <c r="H2" s="1269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6"/>
      <c r="X2" s="635"/>
    </row>
    <row r="3" spans="1:27" ht="15" customHeight="1" x14ac:dyDescent="0.2">
      <c r="A3" s="1470" t="str">
        <f>'B4_Allgemeine Angaben'!A3:N3</f>
        <v/>
      </c>
      <c r="B3" s="1471"/>
      <c r="C3" s="1471"/>
      <c r="D3" s="1471"/>
      <c r="E3" s="1471"/>
      <c r="F3" s="1471"/>
      <c r="G3" s="1471"/>
      <c r="H3" s="1471"/>
      <c r="I3" s="1465"/>
      <c r="J3" s="1465"/>
      <c r="K3" s="1465"/>
      <c r="L3" s="1465"/>
      <c r="M3" s="1465"/>
      <c r="N3" s="1465"/>
      <c r="O3" s="1465"/>
      <c r="P3" s="1465"/>
      <c r="Q3" s="1465"/>
      <c r="R3" s="1465"/>
      <c r="S3" s="1465"/>
      <c r="T3" s="1465"/>
      <c r="U3" s="1465"/>
      <c r="V3" s="1465"/>
      <c r="W3" s="1466"/>
      <c r="X3" s="636"/>
    </row>
    <row r="4" spans="1:27" ht="15" customHeight="1" x14ac:dyDescent="0.2">
      <c r="A4" s="1472" t="str">
        <f>'B4_Allgemeine Angaben'!A4:N4</f>
        <v/>
      </c>
      <c r="B4" s="1473"/>
      <c r="C4" s="1473"/>
      <c r="D4" s="1473"/>
      <c r="E4" s="1473"/>
      <c r="F4" s="1473"/>
      <c r="G4" s="1473"/>
      <c r="H4" s="1473"/>
      <c r="I4" s="1474"/>
      <c r="J4" s="1474"/>
      <c r="K4" s="1474"/>
      <c r="L4" s="1474"/>
      <c r="M4" s="1474"/>
      <c r="N4" s="1474"/>
      <c r="O4" s="1474"/>
      <c r="P4" s="1474"/>
      <c r="Q4" s="1474"/>
      <c r="R4" s="1474"/>
      <c r="S4" s="1474"/>
      <c r="T4" s="1474"/>
      <c r="U4" s="1474"/>
      <c r="V4" s="1474"/>
      <c r="W4" s="1475"/>
      <c r="X4" s="637"/>
    </row>
    <row r="5" spans="1:27" ht="14.25" customHeight="1" x14ac:dyDescent="0.2">
      <c r="A5" s="2"/>
      <c r="B5" s="638"/>
      <c r="C5" s="639"/>
      <c r="D5" s="639"/>
      <c r="E5" s="640" t="s">
        <v>71</v>
      </c>
      <c r="F5" s="640"/>
      <c r="G5" s="42"/>
      <c r="I5" s="41"/>
      <c r="J5" s="641" t="s">
        <v>126</v>
      </c>
      <c r="K5" s="41"/>
      <c r="L5" s="641" t="s">
        <v>127</v>
      </c>
      <c r="M5" s="42"/>
      <c r="N5" s="641" t="s">
        <v>143</v>
      </c>
      <c r="O5" s="42"/>
      <c r="P5" s="641" t="s">
        <v>74</v>
      </c>
      <c r="Q5" s="41"/>
      <c r="S5" s="42"/>
      <c r="U5" s="42"/>
      <c r="W5" s="4"/>
      <c r="X5" s="636"/>
    </row>
    <row r="6" spans="1:27" x14ac:dyDescent="0.2">
      <c r="A6" s="2"/>
      <c r="C6" s="642" t="s">
        <v>72</v>
      </c>
      <c r="D6" s="643" t="str">
        <f>IF('B4_Allgemeine Angaben'!L47&gt;0,'B4_Allgemeine Angaben'!L47,"")</f>
        <v/>
      </c>
      <c r="E6" s="41" t="s">
        <v>73</v>
      </c>
      <c r="F6" s="41"/>
      <c r="G6" s="42"/>
      <c r="I6" s="41"/>
      <c r="J6" s="644" t="str">
        <f>IF(B4_Kalkulation!I6&gt;0,B4_Kalkulation!I6,"")</f>
        <v/>
      </c>
      <c r="K6" s="41"/>
      <c r="L6" s="645" t="str">
        <f>IF(B4_Kalkulation!D6&gt;0,B4_Kalkulation!D6,"")</f>
        <v/>
      </c>
      <c r="M6" s="43"/>
      <c r="N6" s="646" t="str">
        <f>IFERROR(L6*J6*'B4_Allgemeine Angaben'!L47/100,"")</f>
        <v/>
      </c>
      <c r="O6" s="42"/>
      <c r="P6" s="646" t="str">
        <f>IFERROR(ROUND(J6/12,2),"")</f>
        <v/>
      </c>
      <c r="Q6" s="647"/>
      <c r="S6" s="42"/>
      <c r="T6" s="37"/>
      <c r="U6" s="648"/>
      <c r="V6" s="37"/>
      <c r="W6" s="4"/>
    </row>
    <row r="7" spans="1:27" ht="3" customHeight="1" x14ac:dyDescent="0.2">
      <c r="A7" s="2"/>
      <c r="C7" s="642"/>
      <c r="D7" s="642"/>
      <c r="E7" s="649"/>
      <c r="F7" s="649"/>
      <c r="G7" s="42"/>
      <c r="I7" s="650"/>
      <c r="J7" s="642"/>
      <c r="K7" s="650"/>
      <c r="L7" s="642"/>
      <c r="M7" s="650"/>
      <c r="N7" s="642"/>
      <c r="O7" s="42"/>
      <c r="Q7" s="650"/>
      <c r="R7" s="642"/>
      <c r="S7" s="650"/>
      <c r="T7" s="37"/>
      <c r="U7" s="648"/>
      <c r="V7" s="37"/>
      <c r="W7" s="4"/>
    </row>
    <row r="8" spans="1:27" x14ac:dyDescent="0.2">
      <c r="A8" s="2"/>
      <c r="C8" s="37"/>
      <c r="D8" s="642"/>
      <c r="E8" s="41" t="s">
        <v>75</v>
      </c>
      <c r="F8" s="41"/>
      <c r="G8" s="42"/>
      <c r="I8" s="650"/>
      <c r="J8" s="651" t="s">
        <v>144</v>
      </c>
      <c r="K8" s="41"/>
      <c r="L8" s="645">
        <f>IF('B4_Allgemeine Angaben'!D7="vst",100,IF('B4_Allgemeine Angaben'!D7="kzp",100,L6))</f>
        <v>100</v>
      </c>
      <c r="M8" s="649"/>
      <c r="N8" s="646" t="str">
        <f>IFERROR(B4_Kalkulation!L12*J6*L8/100,"")</f>
        <v/>
      </c>
      <c r="O8" s="42"/>
      <c r="Q8" s="647"/>
      <c r="S8" s="42"/>
      <c r="T8" s="37"/>
      <c r="U8" s="648"/>
      <c r="V8" s="37"/>
      <c r="W8" s="4"/>
      <c r="X8" s="652"/>
    </row>
    <row r="9" spans="1:27" ht="9.9499999999999993" customHeight="1" x14ac:dyDescent="0.2">
      <c r="A9" s="2"/>
      <c r="C9" s="37"/>
      <c r="D9" s="642"/>
      <c r="E9" s="42"/>
      <c r="F9" s="42"/>
      <c r="G9" s="42"/>
      <c r="I9" s="650"/>
      <c r="J9" s="642"/>
      <c r="K9" s="642"/>
      <c r="L9" s="642"/>
      <c r="M9" s="43"/>
      <c r="N9" s="17"/>
      <c r="O9" s="42"/>
      <c r="Q9" s="43"/>
      <c r="R9" s="17"/>
      <c r="S9" s="42"/>
      <c r="T9" s="37"/>
      <c r="U9" s="648"/>
      <c r="V9" s="37"/>
      <c r="W9" s="4"/>
      <c r="X9" s="652"/>
    </row>
    <row r="10" spans="1:27" x14ac:dyDescent="0.2">
      <c r="A10" s="2"/>
      <c r="C10" s="651"/>
      <c r="D10" s="11" t="s">
        <v>29</v>
      </c>
      <c r="E10" s="653">
        <f>SUM(H10:P10)</f>
        <v>0</v>
      </c>
      <c r="F10" s="653" t="s">
        <v>206</v>
      </c>
      <c r="G10" s="42"/>
      <c r="H10" s="654">
        <f>B4_Kalkulation!H14</f>
        <v>0</v>
      </c>
      <c r="I10" s="655"/>
      <c r="J10" s="654">
        <f>B4_Kalkulation!I14</f>
        <v>0</v>
      </c>
      <c r="K10" s="655"/>
      <c r="L10" s="654">
        <f>B4_Kalkulation!J14</f>
        <v>0</v>
      </c>
      <c r="M10" s="656"/>
      <c r="N10" s="654">
        <f>B4_Kalkulation!K14</f>
        <v>0</v>
      </c>
      <c r="O10" s="656"/>
      <c r="P10" s="654">
        <f>B4_Kalkulation!L14</f>
        <v>0</v>
      </c>
      <c r="Q10" s="41"/>
      <c r="S10" s="42"/>
      <c r="T10" s="37"/>
      <c r="U10" s="648"/>
      <c r="V10" s="37"/>
      <c r="W10" s="4"/>
      <c r="X10" s="652"/>
    </row>
    <row r="11" spans="1:27" x14ac:dyDescent="0.2">
      <c r="A11" s="2"/>
      <c r="C11" s="651"/>
      <c r="D11" s="11" t="s">
        <v>56</v>
      </c>
      <c r="E11" s="657">
        <f>SUM(H11:P11)</f>
        <v>0</v>
      </c>
      <c r="F11" s="658" t="e">
        <f>J11+L11+N11+P11</f>
        <v>#VALUE!</v>
      </c>
      <c r="G11" s="42"/>
      <c r="H11" s="659" t="str">
        <f>IFERROR(H10*$J$6*$L$6/100,"")</f>
        <v/>
      </c>
      <c r="I11" s="41"/>
      <c r="J11" s="659" t="str">
        <f>IFERROR(J10*$J$6*$L$6/100,"")</f>
        <v/>
      </c>
      <c r="K11" s="41"/>
      <c r="L11" s="659" t="str">
        <f>IFERROR(L10*$J$6*$L$6/100,"")</f>
        <v/>
      </c>
      <c r="M11" s="42"/>
      <c r="N11" s="659" t="str">
        <f>IFERROR(N10*$J$6*$L$6/100,"")</f>
        <v/>
      </c>
      <c r="O11" s="42"/>
      <c r="P11" s="659" t="str">
        <f>IFERROR(P10*$J$6*$L$6/100,"")</f>
        <v/>
      </c>
      <c r="Q11" s="41"/>
      <c r="S11" s="42"/>
      <c r="U11" s="42"/>
      <c r="W11" s="4"/>
    </row>
    <row r="12" spans="1:27" x14ac:dyDescent="0.2">
      <c r="A12" s="2"/>
      <c r="C12" s="651"/>
      <c r="D12" s="17" t="s">
        <v>76</v>
      </c>
      <c r="E12" s="658"/>
      <c r="F12" s="658"/>
      <c r="G12" s="42"/>
      <c r="H12" s="660"/>
      <c r="I12" s="41"/>
      <c r="J12" s="661">
        <v>770</v>
      </c>
      <c r="K12" s="41"/>
      <c r="L12" s="661">
        <v>1262</v>
      </c>
      <c r="M12" s="42"/>
      <c r="N12" s="661">
        <v>1775</v>
      </c>
      <c r="O12" s="42"/>
      <c r="P12" s="661">
        <v>2005</v>
      </c>
      <c r="Q12" s="41"/>
      <c r="S12" s="42"/>
      <c r="U12" s="42"/>
      <c r="W12" s="4"/>
      <c r="X12" s="637"/>
    </row>
    <row r="13" spans="1:27" ht="9.9499999999999993" customHeight="1" x14ac:dyDescent="0.2">
      <c r="A13" s="2"/>
      <c r="E13" s="42"/>
      <c r="F13" s="662"/>
      <c r="G13" s="663"/>
      <c r="I13" s="663"/>
      <c r="K13" s="663"/>
      <c r="M13" s="663"/>
      <c r="O13" s="42"/>
      <c r="Q13" s="41"/>
      <c r="S13" s="42"/>
      <c r="U13" s="42"/>
      <c r="W13" s="4"/>
      <c r="X13" s="637"/>
    </row>
    <row r="14" spans="1:27" ht="39.950000000000003" customHeight="1" x14ac:dyDescent="0.2">
      <c r="A14" s="2"/>
      <c r="C14" s="664"/>
      <c r="D14" s="665"/>
      <c r="E14" s="666"/>
      <c r="F14" s="666"/>
      <c r="G14" s="667" t="s">
        <v>77</v>
      </c>
      <c r="H14" s="668" t="s">
        <v>153</v>
      </c>
      <c r="I14" s="667" t="s">
        <v>78</v>
      </c>
      <c r="J14" s="669" t="s">
        <v>154</v>
      </c>
      <c r="K14" s="667" t="s">
        <v>79</v>
      </c>
      <c r="L14" s="669" t="s">
        <v>155</v>
      </c>
      <c r="M14" s="667" t="s">
        <v>80</v>
      </c>
      <c r="N14" s="669" t="s">
        <v>156</v>
      </c>
      <c r="O14" s="667" t="s">
        <v>81</v>
      </c>
      <c r="P14" s="669" t="s">
        <v>157</v>
      </c>
      <c r="Q14" s="667" t="s">
        <v>82</v>
      </c>
      <c r="R14" s="669" t="s">
        <v>158</v>
      </c>
      <c r="S14" s="667" t="s">
        <v>83</v>
      </c>
      <c r="T14" s="668" t="s">
        <v>159</v>
      </c>
      <c r="U14" s="667" t="s">
        <v>145</v>
      </c>
      <c r="V14" s="668" t="s">
        <v>160</v>
      </c>
      <c r="W14" s="4"/>
      <c r="X14" s="637"/>
    </row>
    <row r="15" spans="1:27" x14ac:dyDescent="0.2">
      <c r="A15" s="2"/>
      <c r="B15" s="670"/>
      <c r="C15" s="670"/>
      <c r="D15" s="671" t="s">
        <v>84</v>
      </c>
      <c r="E15" s="672" t="s">
        <v>85</v>
      </c>
      <c r="F15" s="672" t="s">
        <v>142</v>
      </c>
      <c r="G15" s="673" t="s">
        <v>86</v>
      </c>
      <c r="H15" s="1008" t="s">
        <v>595</v>
      </c>
      <c r="I15" s="674" t="s">
        <v>86</v>
      </c>
      <c r="J15" s="1009" t="s">
        <v>596</v>
      </c>
      <c r="K15" s="673" t="s">
        <v>86</v>
      </c>
      <c r="L15" s="1008" t="s">
        <v>595</v>
      </c>
      <c r="M15" s="673" t="s">
        <v>86</v>
      </c>
      <c r="N15" s="1008" t="s">
        <v>595</v>
      </c>
      <c r="O15" s="673" t="s">
        <v>86</v>
      </c>
      <c r="P15" s="1008" t="s">
        <v>595</v>
      </c>
      <c r="Q15" s="673" t="s">
        <v>86</v>
      </c>
      <c r="R15" s="1008" t="s">
        <v>595</v>
      </c>
      <c r="S15" s="673" t="s">
        <v>86</v>
      </c>
      <c r="T15" s="1008" t="s">
        <v>595</v>
      </c>
      <c r="U15" s="673" t="s">
        <v>86</v>
      </c>
      <c r="V15" s="1008" t="s">
        <v>595</v>
      </c>
      <c r="W15" s="4"/>
      <c r="X15" s="652"/>
    </row>
    <row r="16" spans="1:27" x14ac:dyDescent="0.2">
      <c r="A16" s="2"/>
      <c r="B16" s="675" t="s">
        <v>87</v>
      </c>
      <c r="C16" s="675" t="s">
        <v>213</v>
      </c>
      <c r="D16" s="676" t="str">
        <f>IF(SUM(D17:D18,D20:D24)=0,"",SUM(D17:D18,D20:D24))</f>
        <v/>
      </c>
      <c r="E16" s="677" t="e">
        <f>G16+I16+K16+M16+O16+Q16</f>
        <v>#DIV/0!</v>
      </c>
      <c r="F16" s="678"/>
      <c r="G16" s="679" t="e">
        <f>SUM(G17:G24)</f>
        <v>#DIV/0!</v>
      </c>
      <c r="H16" s="680" t="e">
        <f t="shared" ref="H16:P16" si="0">SUM(H17:H24)</f>
        <v>#DIV/0!</v>
      </c>
      <c r="I16" s="681" t="e">
        <f>SUM(I17:I24)</f>
        <v>#DIV/0!</v>
      </c>
      <c r="J16" s="680" t="e">
        <f t="shared" si="0"/>
        <v>#DIV/0!</v>
      </c>
      <c r="K16" s="682" t="e">
        <f t="shared" si="0"/>
        <v>#DIV/0!</v>
      </c>
      <c r="L16" s="683" t="e">
        <f t="shared" si="0"/>
        <v>#DIV/0!</v>
      </c>
      <c r="M16" s="682" t="e">
        <f t="shared" si="0"/>
        <v>#DIV/0!</v>
      </c>
      <c r="N16" s="683" t="e">
        <f t="shared" si="0"/>
        <v>#DIV/0!</v>
      </c>
      <c r="O16" s="682" t="e">
        <f t="shared" si="0"/>
        <v>#DIV/0!</v>
      </c>
      <c r="P16" s="683" t="e">
        <f t="shared" si="0"/>
        <v>#DIV/0!</v>
      </c>
      <c r="Q16" s="682">
        <f>SUM(Q20:Q24)</f>
        <v>0</v>
      </c>
      <c r="R16" s="683" t="e">
        <f>SUM(R20:R24)</f>
        <v>#VALUE!</v>
      </c>
      <c r="S16" s="684"/>
      <c r="T16" s="685"/>
      <c r="U16" s="684"/>
      <c r="V16" s="685"/>
      <c r="W16" s="4"/>
    </row>
    <row r="17" spans="1:24" x14ac:dyDescent="0.2">
      <c r="A17" s="2"/>
      <c r="B17" s="686" t="s">
        <v>88</v>
      </c>
      <c r="C17" s="687" t="s">
        <v>140</v>
      </c>
      <c r="D17" s="688">
        <f>IF((B4_Kalkulation!L26*B4_Kalkulation!J26)=0,0,(B4_Kalkulation!L26*B4_Kalkulation!J26))</f>
        <v>0</v>
      </c>
      <c r="E17" s="678" t="e">
        <f>G17+I17+K17+M17+O17</f>
        <v>#DIV/0!</v>
      </c>
      <c r="F17" s="678">
        <v>1</v>
      </c>
      <c r="G17" s="689" t="e">
        <f>IF('B4_Allgemeine Angaben'!D7&lt;&gt;"vst",$D17*$F17/B4_Kalkulation!J26*B4_Kalkulation!H14/B4_Kalkulation!I20,B4_Gesamtkalkulation!$D$17*$F17*KAT!E69)</f>
        <v>#DIV/0!</v>
      </c>
      <c r="H17" s="690" t="e">
        <f>G17/$H$11</f>
        <v>#DIV/0!</v>
      </c>
      <c r="I17" s="689" t="e">
        <f>IF('B4_Allgemeine Angaben'!D7&lt;&gt;"vst",$D17*$F17/B4_Kalkulation!J26*B4_Kalkulation!I14/B4_Kalkulation!I21,B4_Gesamtkalkulation!$D$17*$F17*KAT!E70)</f>
        <v>#DIV/0!</v>
      </c>
      <c r="J17" s="690" t="e">
        <f>I17/$J$11</f>
        <v>#DIV/0!</v>
      </c>
      <c r="K17" s="689" t="e">
        <f>IF('B4_Allgemeine Angaben'!D7&lt;&gt;"vst",$D17*$F17/B4_Kalkulation!J26*B4_Kalkulation!J14/B4_Kalkulation!I22,B4_Gesamtkalkulation!D17*$F17*KAT!E71)</f>
        <v>#DIV/0!</v>
      </c>
      <c r="L17" s="690" t="e">
        <f t="shared" ref="L17:L24" si="1">K17/$L$11</f>
        <v>#DIV/0!</v>
      </c>
      <c r="M17" s="689" t="e">
        <f>IF('B4_Allgemeine Angaben'!D7&lt;&gt;"vst",$D17*$F17/B4_Kalkulation!J26*B4_Kalkulation!K14/B4_Kalkulation!I23,B4_Gesamtkalkulation!$D$17*$F17*KAT!E72)</f>
        <v>#DIV/0!</v>
      </c>
      <c r="N17" s="690" t="e">
        <f t="shared" ref="N17:N24" si="2">M17/$N$11</f>
        <v>#DIV/0!</v>
      </c>
      <c r="O17" s="689" t="e">
        <f>IF('B4_Allgemeine Angaben'!D7&lt;&gt;"vst",$D17*$F17/B4_Kalkulation!J26*B4_Kalkulation!L14/B4_Kalkulation!I24,B4_Gesamtkalkulation!$D$17*$F17*KAT!E73)</f>
        <v>#DIV/0!</v>
      </c>
      <c r="P17" s="690" t="e">
        <f t="shared" ref="P17:P24" si="3">O17/$P$11</f>
        <v>#DIV/0!</v>
      </c>
      <c r="Q17" s="691"/>
      <c r="R17" s="692"/>
      <c r="S17" s="684"/>
      <c r="T17" s="685"/>
      <c r="U17" s="684"/>
      <c r="V17" s="685"/>
      <c r="W17" s="4"/>
      <c r="X17" s="693"/>
    </row>
    <row r="18" spans="1:24" x14ac:dyDescent="0.2">
      <c r="A18" s="2"/>
      <c r="B18" s="686" t="s">
        <v>89</v>
      </c>
      <c r="C18" s="687" t="s">
        <v>141</v>
      </c>
      <c r="D18" s="688">
        <f>IF((B4_Kalkulation!L27*B4_Kalkulation!J27)=0,0,(B4_Kalkulation!L27*B4_Kalkulation!J27))</f>
        <v>0</v>
      </c>
      <c r="E18" s="678" t="e">
        <f>G18+I18+K18+M18+O18+Q18</f>
        <v>#VALUE!</v>
      </c>
      <c r="F18" s="678">
        <v>1</v>
      </c>
      <c r="G18" s="689" t="e">
        <f>D18*F18/$N$6*$H$11</f>
        <v>#VALUE!</v>
      </c>
      <c r="H18" s="694" t="e">
        <f>G18/$H$11</f>
        <v>#VALUE!</v>
      </c>
      <c r="I18" s="695" t="e">
        <f>D18*F18/$N$6*$J$11</f>
        <v>#VALUE!</v>
      </c>
      <c r="J18" s="694" t="e">
        <f>I18/$J$11</f>
        <v>#VALUE!</v>
      </c>
      <c r="K18" s="696" t="e">
        <f>D18*F18/$N$6*$L$11</f>
        <v>#VALUE!</v>
      </c>
      <c r="L18" s="694" t="e">
        <f t="shared" si="1"/>
        <v>#VALUE!</v>
      </c>
      <c r="M18" s="696" t="e">
        <f>D18*F18/$N$6*$N$11</f>
        <v>#VALUE!</v>
      </c>
      <c r="N18" s="694" t="e">
        <f t="shared" si="2"/>
        <v>#VALUE!</v>
      </c>
      <c r="O18" s="696" t="e">
        <f>D18*F18/$N$6*$P$11</f>
        <v>#VALUE!</v>
      </c>
      <c r="P18" s="694" t="e">
        <f t="shared" si="3"/>
        <v>#VALUE!</v>
      </c>
      <c r="Q18" s="697"/>
      <c r="R18" s="685"/>
      <c r="S18" s="684"/>
      <c r="T18" s="685"/>
      <c r="U18" s="684"/>
      <c r="V18" s="685"/>
      <c r="W18" s="4"/>
    </row>
    <row r="19" spans="1:24" x14ac:dyDescent="0.2">
      <c r="A19" s="2"/>
      <c r="B19" s="686" t="s">
        <v>90</v>
      </c>
      <c r="C19" s="687" t="s">
        <v>302</v>
      </c>
      <c r="D19" s="688">
        <f>IF((B4_Kalkulation!L33*B4_Kalkulation!J33)=0,0,(B4_Kalkulation!L33*B4_Kalkulation!J33))</f>
        <v>0</v>
      </c>
      <c r="E19" s="678"/>
      <c r="F19" s="678"/>
      <c r="G19" s="689"/>
      <c r="H19" s="698"/>
      <c r="I19" s="698"/>
      <c r="J19" s="698"/>
      <c r="K19" s="698"/>
      <c r="L19" s="698"/>
      <c r="M19" s="698"/>
      <c r="N19" s="698"/>
      <c r="O19" s="698"/>
      <c r="P19" s="698"/>
      <c r="Q19" s="699"/>
      <c r="R19" s="700"/>
      <c r="S19" s="700"/>
      <c r="T19" s="700"/>
      <c r="U19" s="701">
        <f>D19</f>
        <v>0</v>
      </c>
      <c r="V19" s="702" t="e">
        <f>U19/$N$8</f>
        <v>#VALUE!</v>
      </c>
      <c r="W19" s="4"/>
      <c r="X19" s="703"/>
    </row>
    <row r="20" spans="1:24" x14ac:dyDescent="0.2">
      <c r="A20" s="2"/>
      <c r="B20" s="686" t="s">
        <v>91</v>
      </c>
      <c r="C20" s="687" t="s">
        <v>303</v>
      </c>
      <c r="D20" s="688">
        <f>IF((B4_Kalkulation!L28*B4_Kalkulation!J28)=0,0,(B4_Kalkulation!L28*B4_Kalkulation!J28))</f>
        <v>0</v>
      </c>
      <c r="E20" s="678" t="e">
        <f>G20+I20+K20+M20+O20+Q20</f>
        <v>#VALUE!</v>
      </c>
      <c r="F20" s="678">
        <v>0.5</v>
      </c>
      <c r="G20" s="689" t="e">
        <f>D20*F20/$N$6*$H$11</f>
        <v>#VALUE!</v>
      </c>
      <c r="H20" s="704" t="e">
        <f>G20/$H$11</f>
        <v>#VALUE!</v>
      </c>
      <c r="I20" s="705" t="e">
        <f>D20*F20/$N$6*$J$11</f>
        <v>#VALUE!</v>
      </c>
      <c r="J20" s="704" t="e">
        <f>I20/$J$11</f>
        <v>#VALUE!</v>
      </c>
      <c r="K20" s="706" t="e">
        <f>D20*F20/$N$6*$L$11</f>
        <v>#VALUE!</v>
      </c>
      <c r="L20" s="704" t="e">
        <f>K20/$L$11</f>
        <v>#VALUE!</v>
      </c>
      <c r="M20" s="706" t="e">
        <f>D20*F20/$N$6*$N$11</f>
        <v>#VALUE!</v>
      </c>
      <c r="N20" s="704" t="e">
        <f t="shared" si="2"/>
        <v>#VALUE!</v>
      </c>
      <c r="O20" s="706" t="e">
        <f>D20*F20/$N$6*$P$11</f>
        <v>#VALUE!</v>
      </c>
      <c r="P20" s="704" t="e">
        <f>O20/$P$11</f>
        <v>#VALUE!</v>
      </c>
      <c r="Q20" s="706">
        <f>D20*F20</f>
        <v>0</v>
      </c>
      <c r="R20" s="704" t="e">
        <f>Q20/$N$6</f>
        <v>#VALUE!</v>
      </c>
      <c r="S20" s="684"/>
      <c r="T20" s="685"/>
      <c r="U20" s="684"/>
      <c r="V20" s="685"/>
      <c r="W20" s="4"/>
    </row>
    <row r="21" spans="1:24" x14ac:dyDescent="0.2">
      <c r="A21" s="2"/>
      <c r="B21" s="707" t="s">
        <v>92</v>
      </c>
      <c r="C21" s="687" t="s">
        <v>62</v>
      </c>
      <c r="D21" s="688">
        <f>IF((B4_Kalkulation!L29*B4_Kalkulation!J29)=0,0,(B4_Kalkulation!L29*B4_Kalkulation!J29))</f>
        <v>0</v>
      </c>
      <c r="E21" s="678" t="e">
        <f>G21+I21+K21+M21+O21+Q21</f>
        <v>#VALUE!</v>
      </c>
      <c r="F21" s="678">
        <v>0.5</v>
      </c>
      <c r="G21" s="689" t="e">
        <f>D21*F21/$N$6*$H$11</f>
        <v>#VALUE!</v>
      </c>
      <c r="H21" s="690" t="e">
        <f>G21/$H$11</f>
        <v>#VALUE!</v>
      </c>
      <c r="I21" s="708" t="e">
        <f>D21*F21/$N$6*$J$11</f>
        <v>#VALUE!</v>
      </c>
      <c r="J21" s="690" t="e">
        <f>I21/$J$11</f>
        <v>#VALUE!</v>
      </c>
      <c r="K21" s="689" t="e">
        <f>D21*F21/$N$6*$L$11</f>
        <v>#VALUE!</v>
      </c>
      <c r="L21" s="690" t="e">
        <f>K21/$L$11</f>
        <v>#VALUE!</v>
      </c>
      <c r="M21" s="689" t="e">
        <f>D21*F21/$N$6*$N$11</f>
        <v>#VALUE!</v>
      </c>
      <c r="N21" s="690" t="e">
        <f t="shared" si="2"/>
        <v>#VALUE!</v>
      </c>
      <c r="O21" s="689" t="e">
        <f>D21*F21/$N$6*$P$11</f>
        <v>#VALUE!</v>
      </c>
      <c r="P21" s="690" t="e">
        <f t="shared" si="3"/>
        <v>#VALUE!</v>
      </c>
      <c r="Q21" s="689">
        <f>D21*F21</f>
        <v>0</v>
      </c>
      <c r="R21" s="690" t="e">
        <f t="shared" ref="R21:R24" si="4">Q21/$N$6</f>
        <v>#VALUE!</v>
      </c>
      <c r="S21" s="684"/>
      <c r="T21" s="685"/>
      <c r="U21" s="684"/>
      <c r="V21" s="685"/>
      <c r="W21" s="4"/>
      <c r="X21" s="709"/>
    </row>
    <row r="22" spans="1:24" x14ac:dyDescent="0.2">
      <c r="A22" s="2"/>
      <c r="B22" s="686" t="s">
        <v>93</v>
      </c>
      <c r="C22" s="687" t="s">
        <v>32</v>
      </c>
      <c r="D22" s="688">
        <f>IF((B4_Kalkulation!L30*B4_Kalkulation!J30)=0,0,(B4_Kalkulation!L30*B4_Kalkulation!J30))</f>
        <v>0</v>
      </c>
      <c r="E22" s="678" t="e">
        <f>G22+I22+K22+M22+O22+Q22</f>
        <v>#VALUE!</v>
      </c>
      <c r="F22" s="678">
        <v>0.5</v>
      </c>
      <c r="G22" s="689" t="e">
        <f>D22*F22/$N$6*$H$11</f>
        <v>#VALUE!</v>
      </c>
      <c r="H22" s="690" t="e">
        <f>G22/$H$11</f>
        <v>#VALUE!</v>
      </c>
      <c r="I22" s="708" t="e">
        <f>D22*F22/$N$6*$J$11</f>
        <v>#VALUE!</v>
      </c>
      <c r="J22" s="690" t="e">
        <f>I22/$J$11</f>
        <v>#VALUE!</v>
      </c>
      <c r="K22" s="689" t="e">
        <f>D22*F22/$N$6*$L$11</f>
        <v>#VALUE!</v>
      </c>
      <c r="L22" s="690" t="e">
        <f t="shared" si="1"/>
        <v>#VALUE!</v>
      </c>
      <c r="M22" s="689" t="e">
        <f>D22*F22/$N$6*$N$11</f>
        <v>#VALUE!</v>
      </c>
      <c r="N22" s="690" t="e">
        <f t="shared" si="2"/>
        <v>#VALUE!</v>
      </c>
      <c r="O22" s="689" t="e">
        <f>D22*F22/$N$6*$P$11</f>
        <v>#VALUE!</v>
      </c>
      <c r="P22" s="690" t="e">
        <f t="shared" si="3"/>
        <v>#VALUE!</v>
      </c>
      <c r="Q22" s="689">
        <f>D22*F22</f>
        <v>0</v>
      </c>
      <c r="R22" s="690" t="e">
        <f t="shared" si="4"/>
        <v>#VALUE!</v>
      </c>
      <c r="S22" s="684"/>
      <c r="T22" s="685"/>
      <c r="U22" s="684"/>
      <c r="V22" s="685"/>
      <c r="W22" s="4"/>
    </row>
    <row r="23" spans="1:24" x14ac:dyDescent="0.2">
      <c r="A23" s="2"/>
      <c r="B23" s="686" t="s">
        <v>94</v>
      </c>
      <c r="C23" s="687" t="s">
        <v>33</v>
      </c>
      <c r="D23" s="688">
        <f>IF((B4_Kalkulation!L31*B4_Kalkulation!J31)=0,0,(B4_Kalkulation!L31*B4_Kalkulation!J31))</f>
        <v>0</v>
      </c>
      <c r="E23" s="678" t="e">
        <f>G23+I23+K23+M23+O23+Q23</f>
        <v>#VALUE!</v>
      </c>
      <c r="F23" s="678">
        <v>0.5</v>
      </c>
      <c r="G23" s="689" t="e">
        <f>D23*F23/$N$6*$H$11</f>
        <v>#VALUE!</v>
      </c>
      <c r="H23" s="690" t="e">
        <f>G23/$H$11</f>
        <v>#VALUE!</v>
      </c>
      <c r="I23" s="708" t="e">
        <f>D23*F23/$N$6*$J$11</f>
        <v>#VALUE!</v>
      </c>
      <c r="J23" s="690" t="e">
        <f>I23/$J$11</f>
        <v>#VALUE!</v>
      </c>
      <c r="K23" s="689" t="e">
        <f>D23*F23/$N$6*$L$11</f>
        <v>#VALUE!</v>
      </c>
      <c r="L23" s="690" t="e">
        <f t="shared" si="1"/>
        <v>#VALUE!</v>
      </c>
      <c r="M23" s="689" t="e">
        <f>D23*F23/$N$6*$N$11</f>
        <v>#VALUE!</v>
      </c>
      <c r="N23" s="690" t="e">
        <f t="shared" si="2"/>
        <v>#VALUE!</v>
      </c>
      <c r="O23" s="689" t="e">
        <f>D23*F23/$N$6*$P$11</f>
        <v>#VALUE!</v>
      </c>
      <c r="P23" s="690" t="e">
        <f t="shared" si="3"/>
        <v>#VALUE!</v>
      </c>
      <c r="Q23" s="689">
        <f>D23*F23</f>
        <v>0</v>
      </c>
      <c r="R23" s="690" t="e">
        <f t="shared" si="4"/>
        <v>#VALUE!</v>
      </c>
      <c r="S23" s="684"/>
      <c r="T23" s="685"/>
      <c r="U23" s="684"/>
      <c r="V23" s="685"/>
      <c r="W23" s="4"/>
    </row>
    <row r="24" spans="1:24" x14ac:dyDescent="0.2">
      <c r="A24" s="2"/>
      <c r="B24" s="686" t="s">
        <v>104</v>
      </c>
      <c r="C24" s="710" t="s">
        <v>214</v>
      </c>
      <c r="D24" s="688">
        <f>B4_Kalkulation!L32*B4_Kalkulation!J32</f>
        <v>0</v>
      </c>
      <c r="E24" s="678" t="e">
        <f>G24+I24+K24+M24+O24+Q24</f>
        <v>#VALUE!</v>
      </c>
      <c r="F24" s="678">
        <v>0.5</v>
      </c>
      <c r="G24" s="689" t="e">
        <f>D24*F24/$N$6*$H$11</f>
        <v>#VALUE!</v>
      </c>
      <c r="H24" s="690" t="e">
        <f>G24/$H$11</f>
        <v>#VALUE!</v>
      </c>
      <c r="I24" s="708" t="e">
        <f>D24*F24/$N$6*$J$11</f>
        <v>#VALUE!</v>
      </c>
      <c r="J24" s="690" t="e">
        <f>I24/$J$11</f>
        <v>#VALUE!</v>
      </c>
      <c r="K24" s="689" t="e">
        <f>D24*F24/$N$6*$L$11</f>
        <v>#VALUE!</v>
      </c>
      <c r="L24" s="690" t="e">
        <f t="shared" si="1"/>
        <v>#VALUE!</v>
      </c>
      <c r="M24" s="689" t="e">
        <f>D24*F24/$N$6*$N$11</f>
        <v>#VALUE!</v>
      </c>
      <c r="N24" s="690" t="e">
        <f t="shared" si="2"/>
        <v>#VALUE!</v>
      </c>
      <c r="O24" s="689" t="e">
        <f>D24*F24/$N$6*$P$11</f>
        <v>#VALUE!</v>
      </c>
      <c r="P24" s="690" t="e">
        <f t="shared" si="3"/>
        <v>#VALUE!</v>
      </c>
      <c r="Q24" s="689">
        <f>D24*F24</f>
        <v>0</v>
      </c>
      <c r="R24" s="690" t="e">
        <f t="shared" si="4"/>
        <v>#VALUE!</v>
      </c>
      <c r="S24" s="684"/>
      <c r="T24" s="685"/>
      <c r="U24" s="684"/>
      <c r="V24" s="685"/>
      <c r="W24" s="4"/>
      <c r="X24" s="711"/>
    </row>
    <row r="25" spans="1:24" x14ac:dyDescent="0.2">
      <c r="A25" s="2"/>
      <c r="C25" s="712"/>
      <c r="D25" s="713"/>
      <c r="E25" s="714"/>
      <c r="F25" s="714"/>
      <c r="G25" s="701"/>
      <c r="H25" s="685"/>
      <c r="I25" s="701"/>
      <c r="J25" s="685"/>
      <c r="K25" s="701"/>
      <c r="L25" s="685"/>
      <c r="M25" s="701"/>
      <c r="N25" s="685"/>
      <c r="O25" s="701"/>
      <c r="P25" s="685"/>
      <c r="Q25" s="701"/>
      <c r="R25" s="685"/>
      <c r="S25" s="684"/>
      <c r="T25" s="685"/>
      <c r="U25" s="684"/>
      <c r="V25" s="685"/>
      <c r="W25" s="4"/>
    </row>
    <row r="26" spans="1:24" x14ac:dyDescent="0.2">
      <c r="A26" s="2"/>
      <c r="B26" s="715" t="s">
        <v>31</v>
      </c>
      <c r="C26" s="675" t="s">
        <v>95</v>
      </c>
      <c r="D26" s="676">
        <f>SUM(D27:D36)</f>
        <v>0</v>
      </c>
      <c r="E26" s="678" t="e">
        <f>G26+I26+K26+M26+O26+Q26+S26</f>
        <v>#VALUE!</v>
      </c>
      <c r="F26" s="678"/>
      <c r="G26" s="679" t="e">
        <f t="shared" ref="G26:L26" si="5">SUM(G28:G36)</f>
        <v>#VALUE!</v>
      </c>
      <c r="H26" s="680" t="e">
        <f t="shared" si="5"/>
        <v>#VALUE!</v>
      </c>
      <c r="I26" s="681" t="e">
        <f t="shared" si="5"/>
        <v>#VALUE!</v>
      </c>
      <c r="J26" s="680" t="e">
        <f t="shared" si="5"/>
        <v>#VALUE!</v>
      </c>
      <c r="K26" s="679" t="e">
        <f t="shared" si="5"/>
        <v>#VALUE!</v>
      </c>
      <c r="L26" s="680" t="e">
        <f t="shared" si="5"/>
        <v>#VALUE!</v>
      </c>
      <c r="M26" s="679" t="e">
        <f t="shared" ref="M26:P26" si="6">SUM(M28:M36)</f>
        <v>#VALUE!</v>
      </c>
      <c r="N26" s="680" t="e">
        <f t="shared" si="6"/>
        <v>#VALUE!</v>
      </c>
      <c r="O26" s="679" t="e">
        <f t="shared" si="6"/>
        <v>#VALUE!</v>
      </c>
      <c r="P26" s="680" t="e">
        <f t="shared" si="6"/>
        <v>#VALUE!</v>
      </c>
      <c r="Q26" s="682">
        <f>SUM(Q29:Q36)</f>
        <v>0</v>
      </c>
      <c r="R26" s="683" t="e">
        <f>SUM(R29:R36)</f>
        <v>#VALUE!</v>
      </c>
      <c r="S26" s="682">
        <f>SUM(S27:S36)</f>
        <v>0</v>
      </c>
      <c r="T26" s="683" t="e">
        <f>SUM(T27:T36)</f>
        <v>#VALUE!</v>
      </c>
      <c r="U26" s="716"/>
      <c r="V26" s="685"/>
      <c r="W26" s="4"/>
    </row>
    <row r="27" spans="1:24" x14ac:dyDescent="0.2">
      <c r="A27" s="2"/>
      <c r="B27" s="717" t="s">
        <v>37</v>
      </c>
      <c r="C27" s="718" t="s">
        <v>38</v>
      </c>
      <c r="D27" s="688">
        <f>B4_Kalkulation!L36</f>
        <v>0</v>
      </c>
      <c r="E27" s="708"/>
      <c r="F27" s="708"/>
      <c r="G27" s="719"/>
      <c r="H27" s="698"/>
      <c r="I27" s="708"/>
      <c r="J27" s="698"/>
      <c r="K27" s="708"/>
      <c r="L27" s="698"/>
      <c r="M27" s="708"/>
      <c r="N27" s="698"/>
      <c r="O27" s="708"/>
      <c r="P27" s="698"/>
      <c r="Q27" s="708"/>
      <c r="R27" s="720"/>
      <c r="S27" s="689">
        <f>D27</f>
        <v>0</v>
      </c>
      <c r="T27" s="704" t="e">
        <f>S27/$N$6</f>
        <v>#VALUE!</v>
      </c>
      <c r="U27" s="701"/>
      <c r="V27" s="685"/>
      <c r="W27" s="4"/>
    </row>
    <row r="28" spans="1:24" x14ac:dyDescent="0.2">
      <c r="A28" s="2"/>
      <c r="B28" s="717" t="s">
        <v>39</v>
      </c>
      <c r="C28" s="718" t="s">
        <v>40</v>
      </c>
      <c r="D28" s="688">
        <f>B4_Kalkulation!L37</f>
        <v>0</v>
      </c>
      <c r="E28" s="678" t="e">
        <f>G28+I28+K28+M28+O28+Q28+S28</f>
        <v>#VALUE!</v>
      </c>
      <c r="F28" s="678">
        <v>1</v>
      </c>
      <c r="G28" s="689" t="e">
        <f>D28*F28/$N$6*$H$11</f>
        <v>#VALUE!</v>
      </c>
      <c r="H28" s="690" t="e">
        <f t="shared" ref="H28:H35" si="7">G28/$H$11</f>
        <v>#VALUE!</v>
      </c>
      <c r="I28" s="708" t="e">
        <f>D28*F28/$N$6*$J$11</f>
        <v>#VALUE!</v>
      </c>
      <c r="J28" s="690" t="e">
        <f t="shared" ref="J28:J36" si="8">I28/$J$11</f>
        <v>#VALUE!</v>
      </c>
      <c r="K28" s="689" t="e">
        <f>D28*F28/$N$6*$L$11</f>
        <v>#VALUE!</v>
      </c>
      <c r="L28" s="690" t="e">
        <f t="shared" ref="L28:L36" si="9">K28/$L$11</f>
        <v>#VALUE!</v>
      </c>
      <c r="M28" s="689" t="e">
        <f>D28*F28/$N$6*$N$11</f>
        <v>#VALUE!</v>
      </c>
      <c r="N28" s="690" t="e">
        <f t="shared" ref="N28:N36" si="10">M28/$N$11</f>
        <v>#VALUE!</v>
      </c>
      <c r="O28" s="689" t="e">
        <f>D28*F28/$N$6*$P$11</f>
        <v>#VALUE!</v>
      </c>
      <c r="P28" s="690" t="e">
        <f t="shared" ref="P28:P36" si="11">O28/$P$11</f>
        <v>#VALUE!</v>
      </c>
      <c r="Q28" s="721"/>
      <c r="R28" s="700"/>
      <c r="S28" s="722"/>
      <c r="T28" s="685"/>
      <c r="U28" s="684"/>
      <c r="V28" s="685"/>
      <c r="W28" s="4"/>
    </row>
    <row r="29" spans="1:24" x14ac:dyDescent="0.2">
      <c r="A29" s="2"/>
      <c r="B29" s="717" t="s">
        <v>41</v>
      </c>
      <c r="C29" s="723" t="s">
        <v>304</v>
      </c>
      <c r="D29" s="688">
        <f>B4_Kalkulation!L38</f>
        <v>0</v>
      </c>
      <c r="E29" s="678" t="e">
        <f t="shared" ref="E29:E35" si="12">G29+I29+K29+M29+O29+Q29+S29</f>
        <v>#VALUE!</v>
      </c>
      <c r="F29" s="678">
        <v>0.5</v>
      </c>
      <c r="G29" s="689" t="e">
        <f t="shared" ref="G29:G35" si="13">D29*F29/$N$6*$H$11</f>
        <v>#VALUE!</v>
      </c>
      <c r="H29" s="690" t="e">
        <f t="shared" si="7"/>
        <v>#VALUE!</v>
      </c>
      <c r="I29" s="708" t="e">
        <f t="shared" ref="I29:I36" si="14">D29*F29/$N$6*$J$11</f>
        <v>#VALUE!</v>
      </c>
      <c r="J29" s="690" t="e">
        <f t="shared" si="8"/>
        <v>#VALUE!</v>
      </c>
      <c r="K29" s="689" t="e">
        <f t="shared" ref="K29:K36" si="15">D29*F29/$N$6*$L$11</f>
        <v>#VALUE!</v>
      </c>
      <c r="L29" s="690" t="e">
        <f t="shared" si="9"/>
        <v>#VALUE!</v>
      </c>
      <c r="M29" s="689" t="e">
        <f t="shared" ref="M29:M36" si="16">D29*F29/$N$6*$N$11</f>
        <v>#VALUE!</v>
      </c>
      <c r="N29" s="690" t="e">
        <f t="shared" si="10"/>
        <v>#VALUE!</v>
      </c>
      <c r="O29" s="689" t="e">
        <f t="shared" ref="O29:O36" si="17">D29*F29/$N$6*$P$11</f>
        <v>#VALUE!</v>
      </c>
      <c r="P29" s="690" t="e">
        <f t="shared" si="11"/>
        <v>#VALUE!</v>
      </c>
      <c r="Q29" s="689">
        <f>D29*F29</f>
        <v>0</v>
      </c>
      <c r="R29" s="690" t="e">
        <f>Q29/$N$6</f>
        <v>#VALUE!</v>
      </c>
      <c r="S29" s="724"/>
      <c r="T29" s="685"/>
      <c r="U29" s="684"/>
      <c r="V29" s="685"/>
      <c r="W29" s="4"/>
    </row>
    <row r="30" spans="1:24" x14ac:dyDescent="0.2">
      <c r="A30" s="2"/>
      <c r="B30" s="717" t="s">
        <v>42</v>
      </c>
      <c r="C30" s="718" t="s">
        <v>43</v>
      </c>
      <c r="D30" s="688">
        <f>B4_Kalkulation!L39</f>
        <v>0</v>
      </c>
      <c r="E30" s="678" t="e">
        <f t="shared" si="12"/>
        <v>#VALUE!</v>
      </c>
      <c r="F30" s="678">
        <v>0.5</v>
      </c>
      <c r="G30" s="689" t="e">
        <f t="shared" si="13"/>
        <v>#VALUE!</v>
      </c>
      <c r="H30" s="690" t="e">
        <f t="shared" si="7"/>
        <v>#VALUE!</v>
      </c>
      <c r="I30" s="708" t="e">
        <f t="shared" si="14"/>
        <v>#VALUE!</v>
      </c>
      <c r="J30" s="690" t="e">
        <f t="shared" si="8"/>
        <v>#VALUE!</v>
      </c>
      <c r="K30" s="689" t="e">
        <f t="shared" si="15"/>
        <v>#VALUE!</v>
      </c>
      <c r="L30" s="690" t="e">
        <f t="shared" si="9"/>
        <v>#VALUE!</v>
      </c>
      <c r="M30" s="689" t="e">
        <f t="shared" si="16"/>
        <v>#VALUE!</v>
      </c>
      <c r="N30" s="690" t="e">
        <f t="shared" si="10"/>
        <v>#VALUE!</v>
      </c>
      <c r="O30" s="689" t="e">
        <f t="shared" si="17"/>
        <v>#VALUE!</v>
      </c>
      <c r="P30" s="690" t="e">
        <f t="shared" si="11"/>
        <v>#VALUE!</v>
      </c>
      <c r="Q30" s="689">
        <f>D30*F30</f>
        <v>0</v>
      </c>
      <c r="R30" s="690" t="e">
        <f t="shared" ref="R30:R36" si="18">Q30/$N$6</f>
        <v>#VALUE!</v>
      </c>
      <c r="S30" s="724"/>
      <c r="T30" s="685"/>
      <c r="U30" s="684"/>
      <c r="V30" s="685"/>
      <c r="W30" s="4"/>
    </row>
    <row r="31" spans="1:24" x14ac:dyDescent="0.2">
      <c r="A31" s="2"/>
      <c r="B31" s="717" t="s">
        <v>44</v>
      </c>
      <c r="C31" s="718" t="s">
        <v>45</v>
      </c>
      <c r="D31" s="688">
        <f>B4_Kalkulation!L40</f>
        <v>0</v>
      </c>
      <c r="E31" s="678" t="e">
        <f t="shared" si="12"/>
        <v>#VALUE!</v>
      </c>
      <c r="F31" s="678">
        <v>0.5</v>
      </c>
      <c r="G31" s="689" t="e">
        <f t="shared" si="13"/>
        <v>#VALUE!</v>
      </c>
      <c r="H31" s="690" t="e">
        <f t="shared" si="7"/>
        <v>#VALUE!</v>
      </c>
      <c r="I31" s="708" t="e">
        <f t="shared" si="14"/>
        <v>#VALUE!</v>
      </c>
      <c r="J31" s="690" t="e">
        <f t="shared" si="8"/>
        <v>#VALUE!</v>
      </c>
      <c r="K31" s="689" t="e">
        <f t="shared" si="15"/>
        <v>#VALUE!</v>
      </c>
      <c r="L31" s="690" t="e">
        <f t="shared" si="9"/>
        <v>#VALUE!</v>
      </c>
      <c r="M31" s="689" t="e">
        <f t="shared" si="16"/>
        <v>#VALUE!</v>
      </c>
      <c r="N31" s="690" t="e">
        <f t="shared" si="10"/>
        <v>#VALUE!</v>
      </c>
      <c r="O31" s="689" t="e">
        <f t="shared" si="17"/>
        <v>#VALUE!</v>
      </c>
      <c r="P31" s="690" t="e">
        <f t="shared" si="11"/>
        <v>#VALUE!</v>
      </c>
      <c r="Q31" s="689">
        <f>D31*F31</f>
        <v>0</v>
      </c>
      <c r="R31" s="690" t="e">
        <f t="shared" si="18"/>
        <v>#VALUE!</v>
      </c>
      <c r="S31" s="724"/>
      <c r="T31" s="685"/>
      <c r="U31" s="684"/>
      <c r="V31" s="685"/>
      <c r="W31" s="4"/>
    </row>
    <row r="32" spans="1:24" x14ac:dyDescent="0.2">
      <c r="A32" s="2"/>
      <c r="B32" s="717" t="s">
        <v>46</v>
      </c>
      <c r="C32" s="718" t="s">
        <v>47</v>
      </c>
      <c r="D32" s="688">
        <f>B4_Kalkulation!L41</f>
        <v>0</v>
      </c>
      <c r="E32" s="678" t="e">
        <f t="shared" si="12"/>
        <v>#VALUE!</v>
      </c>
      <c r="F32" s="678">
        <v>1</v>
      </c>
      <c r="G32" s="689" t="e">
        <f t="shared" si="13"/>
        <v>#VALUE!</v>
      </c>
      <c r="H32" s="690" t="e">
        <f t="shared" si="7"/>
        <v>#VALUE!</v>
      </c>
      <c r="I32" s="708" t="e">
        <f t="shared" si="14"/>
        <v>#VALUE!</v>
      </c>
      <c r="J32" s="690" t="e">
        <f t="shared" si="8"/>
        <v>#VALUE!</v>
      </c>
      <c r="K32" s="689" t="e">
        <f t="shared" si="15"/>
        <v>#VALUE!</v>
      </c>
      <c r="L32" s="690" t="e">
        <f t="shared" si="9"/>
        <v>#VALUE!</v>
      </c>
      <c r="M32" s="689" t="e">
        <f t="shared" si="16"/>
        <v>#VALUE!</v>
      </c>
      <c r="N32" s="690" t="e">
        <f t="shared" si="10"/>
        <v>#VALUE!</v>
      </c>
      <c r="O32" s="689" t="e">
        <f t="shared" si="17"/>
        <v>#VALUE!</v>
      </c>
      <c r="P32" s="690" t="e">
        <f>O32/$P$11</f>
        <v>#VALUE!</v>
      </c>
      <c r="Q32" s="721"/>
      <c r="R32" s="700"/>
      <c r="S32" s="684"/>
      <c r="T32" s="685"/>
      <c r="U32" s="684"/>
      <c r="V32" s="685"/>
      <c r="W32" s="4"/>
    </row>
    <row r="33" spans="1:25" x14ac:dyDescent="0.2">
      <c r="A33" s="2"/>
      <c r="B33" s="725" t="s">
        <v>48</v>
      </c>
      <c r="C33" s="718" t="s">
        <v>49</v>
      </c>
      <c r="D33" s="688">
        <f>B4_Kalkulation!L42</f>
        <v>0</v>
      </c>
      <c r="E33" s="678" t="e">
        <f t="shared" si="12"/>
        <v>#VALUE!</v>
      </c>
      <c r="F33" s="678">
        <v>0.5</v>
      </c>
      <c r="G33" s="689" t="e">
        <f t="shared" si="13"/>
        <v>#VALUE!</v>
      </c>
      <c r="H33" s="690" t="e">
        <f t="shared" si="7"/>
        <v>#VALUE!</v>
      </c>
      <c r="I33" s="708" t="e">
        <f t="shared" si="14"/>
        <v>#VALUE!</v>
      </c>
      <c r="J33" s="690" t="e">
        <f t="shared" si="8"/>
        <v>#VALUE!</v>
      </c>
      <c r="K33" s="689" t="e">
        <f t="shared" si="15"/>
        <v>#VALUE!</v>
      </c>
      <c r="L33" s="690" t="e">
        <f t="shared" si="9"/>
        <v>#VALUE!</v>
      </c>
      <c r="M33" s="689" t="e">
        <f t="shared" si="16"/>
        <v>#VALUE!</v>
      </c>
      <c r="N33" s="690" t="e">
        <f t="shared" si="10"/>
        <v>#VALUE!</v>
      </c>
      <c r="O33" s="689" t="e">
        <f t="shared" si="17"/>
        <v>#VALUE!</v>
      </c>
      <c r="P33" s="690" t="e">
        <f t="shared" si="11"/>
        <v>#VALUE!</v>
      </c>
      <c r="Q33" s="689">
        <f>D33*F33</f>
        <v>0</v>
      </c>
      <c r="R33" s="690" t="e">
        <f t="shared" si="18"/>
        <v>#VALUE!</v>
      </c>
      <c r="S33" s="724"/>
      <c r="T33" s="685"/>
      <c r="U33" s="684"/>
      <c r="V33" s="685"/>
      <c r="W33" s="4"/>
    </row>
    <row r="34" spans="1:25" x14ac:dyDescent="0.2">
      <c r="A34" s="2"/>
      <c r="B34" s="725" t="s">
        <v>50</v>
      </c>
      <c r="C34" s="718" t="s">
        <v>305</v>
      </c>
      <c r="D34" s="688">
        <f>B4_Kalkulation!L43</f>
        <v>0</v>
      </c>
      <c r="E34" s="678" t="e">
        <f t="shared" si="12"/>
        <v>#VALUE!</v>
      </c>
      <c r="F34" s="678">
        <v>0.5</v>
      </c>
      <c r="G34" s="689" t="e">
        <f t="shared" si="13"/>
        <v>#VALUE!</v>
      </c>
      <c r="H34" s="690" t="e">
        <f t="shared" si="7"/>
        <v>#VALUE!</v>
      </c>
      <c r="I34" s="708" t="e">
        <f t="shared" si="14"/>
        <v>#VALUE!</v>
      </c>
      <c r="J34" s="690" t="e">
        <f t="shared" si="8"/>
        <v>#VALUE!</v>
      </c>
      <c r="K34" s="689" t="e">
        <f t="shared" si="15"/>
        <v>#VALUE!</v>
      </c>
      <c r="L34" s="690" t="e">
        <f t="shared" si="9"/>
        <v>#VALUE!</v>
      </c>
      <c r="M34" s="689" t="e">
        <f t="shared" si="16"/>
        <v>#VALUE!</v>
      </c>
      <c r="N34" s="690" t="e">
        <f t="shared" si="10"/>
        <v>#VALUE!</v>
      </c>
      <c r="O34" s="689" t="e">
        <f t="shared" si="17"/>
        <v>#VALUE!</v>
      </c>
      <c r="P34" s="690" t="e">
        <f t="shared" si="11"/>
        <v>#VALUE!</v>
      </c>
      <c r="Q34" s="689">
        <f>D34*F34</f>
        <v>0</v>
      </c>
      <c r="R34" s="690" t="e">
        <f t="shared" si="18"/>
        <v>#VALUE!</v>
      </c>
      <c r="S34" s="724"/>
      <c r="T34" s="685"/>
      <c r="U34" s="684"/>
      <c r="V34" s="685"/>
      <c r="W34" s="4"/>
    </row>
    <row r="35" spans="1:25" x14ac:dyDescent="0.2">
      <c r="A35" s="2"/>
      <c r="B35" s="725" t="s">
        <v>52</v>
      </c>
      <c r="C35" s="726" t="s">
        <v>306</v>
      </c>
      <c r="D35" s="688">
        <f>B4_Kalkulation!L44</f>
        <v>0</v>
      </c>
      <c r="E35" s="678" t="e">
        <f t="shared" si="12"/>
        <v>#VALUE!</v>
      </c>
      <c r="F35" s="678">
        <v>0.5</v>
      </c>
      <c r="G35" s="689" t="e">
        <f t="shared" si="13"/>
        <v>#VALUE!</v>
      </c>
      <c r="H35" s="690" t="e">
        <f t="shared" si="7"/>
        <v>#VALUE!</v>
      </c>
      <c r="I35" s="708" t="e">
        <f t="shared" si="14"/>
        <v>#VALUE!</v>
      </c>
      <c r="J35" s="690" t="e">
        <f t="shared" si="8"/>
        <v>#VALUE!</v>
      </c>
      <c r="K35" s="689" t="e">
        <f t="shared" si="15"/>
        <v>#VALUE!</v>
      </c>
      <c r="L35" s="690" t="e">
        <f t="shared" si="9"/>
        <v>#VALUE!</v>
      </c>
      <c r="M35" s="689" t="e">
        <f t="shared" si="16"/>
        <v>#VALUE!</v>
      </c>
      <c r="N35" s="690" t="e">
        <f t="shared" si="10"/>
        <v>#VALUE!</v>
      </c>
      <c r="O35" s="689" t="e">
        <f t="shared" si="17"/>
        <v>#VALUE!</v>
      </c>
      <c r="P35" s="690" t="e">
        <f t="shared" si="11"/>
        <v>#VALUE!</v>
      </c>
      <c r="Q35" s="689">
        <f>D35*F35</f>
        <v>0</v>
      </c>
      <c r="R35" s="690" t="e">
        <f t="shared" si="18"/>
        <v>#VALUE!</v>
      </c>
      <c r="S35" s="724"/>
      <c r="T35" s="685"/>
      <c r="U35" s="684"/>
      <c r="V35" s="685"/>
      <c r="W35" s="4"/>
    </row>
    <row r="36" spans="1:25" x14ac:dyDescent="0.2">
      <c r="A36" s="2"/>
      <c r="B36" s="725" t="s">
        <v>54</v>
      </c>
      <c r="C36" s="948" t="s">
        <v>55</v>
      </c>
      <c r="D36" s="688">
        <f>B4_Kalkulation!L45</f>
        <v>0</v>
      </c>
      <c r="E36" s="677" t="e">
        <f>G36+I36+K36+M36+O36+Q36+S36</f>
        <v>#VALUE!</v>
      </c>
      <c r="F36" s="678">
        <v>0.5</v>
      </c>
      <c r="G36" s="689" t="e">
        <f>D36*F36/$N$6*$H$11</f>
        <v>#VALUE!</v>
      </c>
      <c r="H36" s="690" t="e">
        <f>G36/$H$11</f>
        <v>#VALUE!</v>
      </c>
      <c r="I36" s="708" t="e">
        <f t="shared" si="14"/>
        <v>#VALUE!</v>
      </c>
      <c r="J36" s="690" t="e">
        <f t="shared" si="8"/>
        <v>#VALUE!</v>
      </c>
      <c r="K36" s="689" t="e">
        <f t="shared" si="15"/>
        <v>#VALUE!</v>
      </c>
      <c r="L36" s="690" t="e">
        <f t="shared" si="9"/>
        <v>#VALUE!</v>
      </c>
      <c r="M36" s="689" t="e">
        <f t="shared" si="16"/>
        <v>#VALUE!</v>
      </c>
      <c r="N36" s="690" t="e">
        <f t="shared" si="10"/>
        <v>#VALUE!</v>
      </c>
      <c r="O36" s="689" t="e">
        <f t="shared" si="17"/>
        <v>#VALUE!</v>
      </c>
      <c r="P36" s="690" t="e">
        <f t="shared" si="11"/>
        <v>#VALUE!</v>
      </c>
      <c r="Q36" s="689">
        <f>D36*F36</f>
        <v>0</v>
      </c>
      <c r="R36" s="690" t="e">
        <f t="shared" si="18"/>
        <v>#VALUE!</v>
      </c>
      <c r="S36" s="724"/>
      <c r="T36" s="685"/>
      <c r="U36" s="684"/>
      <c r="V36" s="685"/>
      <c r="W36" s="4"/>
    </row>
    <row r="37" spans="1:25" x14ac:dyDescent="0.2">
      <c r="A37" s="2"/>
      <c r="D37" s="713"/>
      <c r="E37" s="714"/>
      <c r="F37" s="714"/>
      <c r="G37" s="701"/>
      <c r="H37" s="685"/>
      <c r="I37" s="701"/>
      <c r="J37" s="685"/>
      <c r="K37" s="701"/>
      <c r="L37" s="727"/>
      <c r="M37" s="701"/>
      <c r="N37" s="727"/>
      <c r="O37" s="701"/>
      <c r="P37" s="727"/>
      <c r="Q37" s="701"/>
      <c r="R37" s="685"/>
      <c r="S37" s="684"/>
      <c r="T37" s="685"/>
      <c r="U37" s="684"/>
      <c r="V37" s="685"/>
      <c r="W37" s="4"/>
    </row>
    <row r="38" spans="1:25" x14ac:dyDescent="0.2">
      <c r="A38" s="2"/>
      <c r="B38" s="728" t="s">
        <v>96</v>
      </c>
      <c r="C38" s="729" t="s">
        <v>97</v>
      </c>
      <c r="D38" s="676">
        <f t="shared" ref="D38:Q38" si="19">SUM(D39:D45)</f>
        <v>0</v>
      </c>
      <c r="E38" s="678" t="e">
        <f>SUM(E39:E45)</f>
        <v>#VALUE!</v>
      </c>
      <c r="F38" s="678"/>
      <c r="G38" s="679" t="e">
        <f t="shared" si="19"/>
        <v>#VALUE!</v>
      </c>
      <c r="H38" s="680" t="e">
        <f t="shared" si="19"/>
        <v>#VALUE!</v>
      </c>
      <c r="I38" s="681" t="e">
        <f t="shared" si="19"/>
        <v>#VALUE!</v>
      </c>
      <c r="J38" s="680" t="e">
        <f t="shared" si="19"/>
        <v>#VALUE!</v>
      </c>
      <c r="K38" s="679" t="e">
        <f t="shared" si="19"/>
        <v>#VALUE!</v>
      </c>
      <c r="L38" s="680" t="e">
        <f t="shared" si="19"/>
        <v>#VALUE!</v>
      </c>
      <c r="M38" s="679" t="e">
        <f t="shared" ref="M38:P38" si="20">SUM(M39:M45)</f>
        <v>#VALUE!</v>
      </c>
      <c r="N38" s="680" t="e">
        <f t="shared" si="20"/>
        <v>#VALUE!</v>
      </c>
      <c r="O38" s="679" t="e">
        <f t="shared" si="20"/>
        <v>#VALUE!</v>
      </c>
      <c r="P38" s="680" t="e">
        <f t="shared" si="20"/>
        <v>#VALUE!</v>
      </c>
      <c r="Q38" s="682">
        <f t="shared" si="19"/>
        <v>0</v>
      </c>
      <c r="R38" s="683" t="e">
        <f>SUM(R39:R45)</f>
        <v>#VALUE!</v>
      </c>
      <c r="S38" s="684"/>
      <c r="T38" s="685"/>
      <c r="U38" s="684"/>
      <c r="V38" s="685"/>
      <c r="W38" s="4"/>
    </row>
    <row r="39" spans="1:25" x14ac:dyDescent="0.2">
      <c r="A39" s="2"/>
      <c r="B39" s="730" t="str">
        <f>B4_Kalkulation!H49</f>
        <v>3.1.</v>
      </c>
      <c r="C39" s="731" t="s">
        <v>307</v>
      </c>
      <c r="D39" s="688">
        <f>B4_Kalkulation!L49</f>
        <v>0</v>
      </c>
      <c r="E39" s="678" t="e">
        <f t="shared" ref="E39:E45" si="21">G39+I39+K39+M39+O39+Q39</f>
        <v>#VALUE!</v>
      </c>
      <c r="F39" s="678">
        <v>0.5</v>
      </c>
      <c r="G39" s="689" t="e">
        <f>D39*F39/$N$6*$H$11</f>
        <v>#VALUE!</v>
      </c>
      <c r="H39" s="690" t="e">
        <f t="shared" ref="H39:H45" si="22">G39/$H$11</f>
        <v>#VALUE!</v>
      </c>
      <c r="I39" s="708" t="e">
        <f>D39*F39/$N$6*$J$11</f>
        <v>#VALUE!</v>
      </c>
      <c r="J39" s="690" t="e">
        <f t="shared" ref="J39:J45" si="23">I39/$J$11</f>
        <v>#VALUE!</v>
      </c>
      <c r="K39" s="689" t="e">
        <f>D39*F39/$N$6*$L$11</f>
        <v>#VALUE!</v>
      </c>
      <c r="L39" s="690" t="e">
        <f t="shared" ref="L39:L45" si="24">K39/$L$11</f>
        <v>#VALUE!</v>
      </c>
      <c r="M39" s="689" t="e">
        <f>D39*F39/$N$6*$N$11</f>
        <v>#VALUE!</v>
      </c>
      <c r="N39" s="690" t="e">
        <f t="shared" ref="N39:N45" si="25">M39/$N$11</f>
        <v>#VALUE!</v>
      </c>
      <c r="O39" s="689" t="e">
        <f>D39*F39/$N$6*$P$11</f>
        <v>#VALUE!</v>
      </c>
      <c r="P39" s="690" t="e">
        <f t="shared" ref="P39:P45" si="26">O39/$P$11</f>
        <v>#VALUE!</v>
      </c>
      <c r="Q39" s="689">
        <f>D39*F39</f>
        <v>0</v>
      </c>
      <c r="R39" s="690" t="e">
        <f>Q39/$N$6</f>
        <v>#VALUE!</v>
      </c>
      <c r="S39" s="732"/>
      <c r="T39" s="733"/>
      <c r="U39" s="734"/>
      <c r="V39" s="733"/>
      <c r="W39" s="4"/>
      <c r="X39" s="637"/>
      <c r="Y39" s="637"/>
    </row>
    <row r="40" spans="1:25" x14ac:dyDescent="0.2">
      <c r="A40" s="2"/>
      <c r="B40" s="730" t="str">
        <f>B4_Kalkulation!H50</f>
        <v>3.2.</v>
      </c>
      <c r="C40" s="735" t="str">
        <f>B4_Kalkulation!I50</f>
        <v>Wäscherei</v>
      </c>
      <c r="D40" s="688">
        <f>B4_Kalkulation!L50</f>
        <v>0</v>
      </c>
      <c r="E40" s="678" t="e">
        <f t="shared" si="21"/>
        <v>#VALUE!</v>
      </c>
      <c r="F40" s="678">
        <v>0.5</v>
      </c>
      <c r="G40" s="689" t="e">
        <f t="shared" ref="G40:G45" si="27">D40*F40/$N$6*$H$11</f>
        <v>#VALUE!</v>
      </c>
      <c r="H40" s="690" t="e">
        <f t="shared" si="22"/>
        <v>#VALUE!</v>
      </c>
      <c r="I40" s="708" t="e">
        <f t="shared" ref="I40:I45" si="28">D40*F40/$N$6*$J$11</f>
        <v>#VALUE!</v>
      </c>
      <c r="J40" s="690" t="e">
        <f t="shared" si="23"/>
        <v>#VALUE!</v>
      </c>
      <c r="K40" s="689" t="e">
        <f t="shared" ref="K40:K45" si="29">D40*F40/$N$6*$L$11</f>
        <v>#VALUE!</v>
      </c>
      <c r="L40" s="690" t="e">
        <f t="shared" si="24"/>
        <v>#VALUE!</v>
      </c>
      <c r="M40" s="689" t="e">
        <f t="shared" ref="M40:M45" si="30">D40*F40/$N$6*$N$11</f>
        <v>#VALUE!</v>
      </c>
      <c r="N40" s="690" t="e">
        <f t="shared" si="25"/>
        <v>#VALUE!</v>
      </c>
      <c r="O40" s="689" t="e">
        <f t="shared" ref="O40:O45" si="31">D40*F40/$N$6*$P$11</f>
        <v>#VALUE!</v>
      </c>
      <c r="P40" s="690" t="e">
        <f t="shared" si="26"/>
        <v>#VALUE!</v>
      </c>
      <c r="Q40" s="689">
        <f t="shared" ref="Q40:Q45" si="32">D40*F40</f>
        <v>0</v>
      </c>
      <c r="R40" s="690" t="e">
        <f t="shared" ref="R40:R45" si="33">Q40/$N$6</f>
        <v>#VALUE!</v>
      </c>
      <c r="S40" s="736"/>
      <c r="T40" s="733"/>
      <c r="U40" s="734"/>
      <c r="V40" s="733"/>
      <c r="W40" s="737"/>
      <c r="X40" s="637"/>
      <c r="Y40" s="637"/>
    </row>
    <row r="41" spans="1:25" x14ac:dyDescent="0.2">
      <c r="A41" s="2"/>
      <c r="B41" s="730" t="str">
        <f>B4_Kalkulation!H51</f>
        <v>3.3.</v>
      </c>
      <c r="C41" s="735" t="str">
        <f>B4_Kalkulation!I51</f>
        <v>Wäschekennzeichnung</v>
      </c>
      <c r="D41" s="688">
        <f>B4_Kalkulation!L51</f>
        <v>0</v>
      </c>
      <c r="E41" s="677" t="e">
        <f>G41+I41+K41+M41+O41+Q41</f>
        <v>#VALUE!</v>
      </c>
      <c r="F41" s="678">
        <v>0.5</v>
      </c>
      <c r="G41" s="689" t="e">
        <f t="shared" si="27"/>
        <v>#VALUE!</v>
      </c>
      <c r="H41" s="690" t="e">
        <f t="shared" si="22"/>
        <v>#VALUE!</v>
      </c>
      <c r="I41" s="708" t="e">
        <f t="shared" si="28"/>
        <v>#VALUE!</v>
      </c>
      <c r="J41" s="690" t="e">
        <f t="shared" si="23"/>
        <v>#VALUE!</v>
      </c>
      <c r="K41" s="689" t="e">
        <f t="shared" si="29"/>
        <v>#VALUE!</v>
      </c>
      <c r="L41" s="690" t="e">
        <f t="shared" si="24"/>
        <v>#VALUE!</v>
      </c>
      <c r="M41" s="689" t="e">
        <f t="shared" si="30"/>
        <v>#VALUE!</v>
      </c>
      <c r="N41" s="690" t="e">
        <f t="shared" si="25"/>
        <v>#VALUE!</v>
      </c>
      <c r="O41" s="689" t="e">
        <f t="shared" si="31"/>
        <v>#VALUE!</v>
      </c>
      <c r="P41" s="690" t="e">
        <f t="shared" si="26"/>
        <v>#VALUE!</v>
      </c>
      <c r="Q41" s="689">
        <f t="shared" si="32"/>
        <v>0</v>
      </c>
      <c r="R41" s="690" t="e">
        <f t="shared" si="33"/>
        <v>#VALUE!</v>
      </c>
      <c r="S41" s="736"/>
      <c r="T41" s="733"/>
      <c r="U41" s="734"/>
      <c r="V41" s="733"/>
      <c r="W41" s="4"/>
    </row>
    <row r="42" spans="1:25" x14ac:dyDescent="0.2">
      <c r="A42" s="2"/>
      <c r="B42" s="730" t="str">
        <f>B4_Kalkulation!H52</f>
        <v>3.4.</v>
      </c>
      <c r="C42" s="735" t="str">
        <f>B4_Kalkulation!I52</f>
        <v>Reinigung</v>
      </c>
      <c r="D42" s="688">
        <f>B4_Kalkulation!L52</f>
        <v>0</v>
      </c>
      <c r="E42" s="678" t="e">
        <f t="shared" si="21"/>
        <v>#VALUE!</v>
      </c>
      <c r="F42" s="678">
        <v>0.5</v>
      </c>
      <c r="G42" s="689" t="e">
        <f t="shared" si="27"/>
        <v>#VALUE!</v>
      </c>
      <c r="H42" s="690" t="e">
        <f t="shared" si="22"/>
        <v>#VALUE!</v>
      </c>
      <c r="I42" s="708" t="e">
        <f t="shared" si="28"/>
        <v>#VALUE!</v>
      </c>
      <c r="J42" s="690" t="e">
        <f t="shared" si="23"/>
        <v>#VALUE!</v>
      </c>
      <c r="K42" s="689" t="e">
        <f t="shared" si="29"/>
        <v>#VALUE!</v>
      </c>
      <c r="L42" s="690" t="e">
        <f t="shared" si="24"/>
        <v>#VALUE!</v>
      </c>
      <c r="M42" s="689" t="e">
        <f t="shared" si="30"/>
        <v>#VALUE!</v>
      </c>
      <c r="N42" s="690" t="e">
        <f t="shared" si="25"/>
        <v>#VALUE!</v>
      </c>
      <c r="O42" s="689" t="e">
        <f t="shared" si="31"/>
        <v>#VALUE!</v>
      </c>
      <c r="P42" s="690" t="e">
        <f t="shared" si="26"/>
        <v>#VALUE!</v>
      </c>
      <c r="Q42" s="689">
        <f t="shared" si="32"/>
        <v>0</v>
      </c>
      <c r="R42" s="690" t="e">
        <f t="shared" si="33"/>
        <v>#VALUE!</v>
      </c>
      <c r="S42" s="738"/>
      <c r="T42" s="739"/>
      <c r="U42" s="740"/>
      <c r="V42" s="739"/>
      <c r="W42" s="4"/>
      <c r="X42" s="664"/>
    </row>
    <row r="43" spans="1:25" x14ac:dyDescent="0.2">
      <c r="A43" s="2"/>
      <c r="B43" s="730" t="str">
        <f>B4_Kalkulation!H53</f>
        <v>3.5.</v>
      </c>
      <c r="C43" s="735" t="str">
        <f>B4_Kalkulation!I53</f>
        <v>Verwaltung</v>
      </c>
      <c r="D43" s="688">
        <f>B4_Kalkulation!L53</f>
        <v>0</v>
      </c>
      <c r="E43" s="678" t="e">
        <f t="shared" si="21"/>
        <v>#VALUE!</v>
      </c>
      <c r="F43" s="678">
        <v>0.5</v>
      </c>
      <c r="G43" s="689" t="e">
        <f t="shared" si="27"/>
        <v>#VALUE!</v>
      </c>
      <c r="H43" s="690" t="e">
        <f t="shared" si="22"/>
        <v>#VALUE!</v>
      </c>
      <c r="I43" s="708" t="e">
        <f t="shared" si="28"/>
        <v>#VALUE!</v>
      </c>
      <c r="J43" s="690" t="e">
        <f t="shared" si="23"/>
        <v>#VALUE!</v>
      </c>
      <c r="K43" s="689" t="e">
        <f t="shared" si="29"/>
        <v>#VALUE!</v>
      </c>
      <c r="L43" s="690" t="e">
        <f t="shared" si="24"/>
        <v>#VALUE!</v>
      </c>
      <c r="M43" s="689" t="e">
        <f t="shared" si="30"/>
        <v>#VALUE!</v>
      </c>
      <c r="N43" s="690" t="e">
        <f t="shared" si="25"/>
        <v>#VALUE!</v>
      </c>
      <c r="O43" s="689" t="e">
        <f t="shared" si="31"/>
        <v>#VALUE!</v>
      </c>
      <c r="P43" s="690" t="e">
        <f t="shared" si="26"/>
        <v>#VALUE!</v>
      </c>
      <c r="Q43" s="689">
        <f t="shared" si="32"/>
        <v>0</v>
      </c>
      <c r="R43" s="690" t="e">
        <f t="shared" si="33"/>
        <v>#VALUE!</v>
      </c>
      <c r="S43" s="684"/>
      <c r="T43" s="685"/>
      <c r="U43" s="684"/>
      <c r="V43" s="685"/>
      <c r="W43" s="4"/>
    </row>
    <row r="44" spans="1:25" x14ac:dyDescent="0.2">
      <c r="A44" s="2"/>
      <c r="B44" s="730" t="str">
        <f>B4_Kalkulation!H54</f>
        <v>3.6.</v>
      </c>
      <c r="C44" s="735" t="str">
        <f>B4_Kalkulation!I54</f>
        <v>Haustechnik</v>
      </c>
      <c r="D44" s="688">
        <f>B4_Kalkulation!L54</f>
        <v>0</v>
      </c>
      <c r="E44" s="678" t="e">
        <f t="shared" si="21"/>
        <v>#VALUE!</v>
      </c>
      <c r="F44" s="678">
        <v>0.5</v>
      </c>
      <c r="G44" s="689" t="e">
        <f t="shared" si="27"/>
        <v>#VALUE!</v>
      </c>
      <c r="H44" s="690" t="e">
        <f t="shared" si="22"/>
        <v>#VALUE!</v>
      </c>
      <c r="I44" s="708" t="e">
        <f t="shared" si="28"/>
        <v>#VALUE!</v>
      </c>
      <c r="J44" s="690" t="e">
        <f t="shared" si="23"/>
        <v>#VALUE!</v>
      </c>
      <c r="K44" s="689" t="e">
        <f t="shared" si="29"/>
        <v>#VALUE!</v>
      </c>
      <c r="L44" s="690" t="e">
        <f t="shared" si="24"/>
        <v>#VALUE!</v>
      </c>
      <c r="M44" s="689" t="e">
        <f t="shared" si="30"/>
        <v>#VALUE!</v>
      </c>
      <c r="N44" s="690" t="e">
        <f t="shared" si="25"/>
        <v>#VALUE!</v>
      </c>
      <c r="O44" s="689" t="e">
        <f t="shared" si="31"/>
        <v>#VALUE!</v>
      </c>
      <c r="P44" s="690" t="e">
        <f t="shared" si="26"/>
        <v>#VALUE!</v>
      </c>
      <c r="Q44" s="689">
        <f t="shared" si="32"/>
        <v>0</v>
      </c>
      <c r="R44" s="690" t="e">
        <f t="shared" si="33"/>
        <v>#VALUE!</v>
      </c>
      <c r="S44" s="684"/>
      <c r="T44" s="685"/>
      <c r="U44" s="684"/>
      <c r="V44" s="685"/>
      <c r="W44" s="4"/>
      <c r="X44" s="633"/>
    </row>
    <row r="45" spans="1:25" x14ac:dyDescent="0.2">
      <c r="A45" s="2"/>
      <c r="B45" s="730" t="str">
        <f>B4_Kalkulation!H55</f>
        <v>3.7.</v>
      </c>
      <c r="C45" s="735" t="str">
        <f>B4_Kalkulation!I55</f>
        <v>sonstiges</v>
      </c>
      <c r="D45" s="688">
        <f>B4_Kalkulation!L55</f>
        <v>0</v>
      </c>
      <c r="E45" s="678" t="e">
        <f t="shared" si="21"/>
        <v>#VALUE!</v>
      </c>
      <c r="F45" s="678">
        <v>0.5</v>
      </c>
      <c r="G45" s="689" t="e">
        <f t="shared" si="27"/>
        <v>#VALUE!</v>
      </c>
      <c r="H45" s="690" t="e">
        <f t="shared" si="22"/>
        <v>#VALUE!</v>
      </c>
      <c r="I45" s="708" t="e">
        <f t="shared" si="28"/>
        <v>#VALUE!</v>
      </c>
      <c r="J45" s="690" t="e">
        <f t="shared" si="23"/>
        <v>#VALUE!</v>
      </c>
      <c r="K45" s="689" t="e">
        <f t="shared" si="29"/>
        <v>#VALUE!</v>
      </c>
      <c r="L45" s="690" t="e">
        <f t="shared" si="24"/>
        <v>#VALUE!</v>
      </c>
      <c r="M45" s="689" t="e">
        <f t="shared" si="30"/>
        <v>#VALUE!</v>
      </c>
      <c r="N45" s="690" t="e">
        <f t="shared" si="25"/>
        <v>#VALUE!</v>
      </c>
      <c r="O45" s="689" t="e">
        <f t="shared" si="31"/>
        <v>#VALUE!</v>
      </c>
      <c r="P45" s="690" t="e">
        <f t="shared" si="26"/>
        <v>#VALUE!</v>
      </c>
      <c r="Q45" s="689">
        <f t="shared" si="32"/>
        <v>0</v>
      </c>
      <c r="R45" s="690" t="e">
        <f t="shared" si="33"/>
        <v>#VALUE!</v>
      </c>
      <c r="S45" s="684"/>
      <c r="T45" s="685"/>
      <c r="U45" s="684"/>
      <c r="V45" s="685"/>
      <c r="W45" s="4"/>
      <c r="X45" s="741"/>
    </row>
    <row r="46" spans="1:25" x14ac:dyDescent="0.2">
      <c r="A46" s="2"/>
      <c r="D46" s="742"/>
      <c r="E46" s="684"/>
      <c r="F46" s="684"/>
      <c r="G46" s="743"/>
      <c r="H46" s="744"/>
      <c r="I46" s="745"/>
      <c r="J46" s="744"/>
      <c r="K46" s="746"/>
      <c r="L46" s="747"/>
      <c r="M46" s="743"/>
      <c r="N46" s="747"/>
      <c r="O46" s="743"/>
      <c r="P46" s="747"/>
      <c r="Q46" s="701"/>
      <c r="R46" s="685"/>
      <c r="S46" s="684"/>
      <c r="T46" s="685"/>
      <c r="U46" s="684"/>
      <c r="V46" s="685"/>
      <c r="W46" s="4"/>
      <c r="X46" s="741"/>
    </row>
    <row r="47" spans="1:25" x14ac:dyDescent="0.2">
      <c r="A47" s="2"/>
      <c r="B47" s="748"/>
      <c r="C47" s="674" t="str">
        <f>IF('B4_Allgemeine Angaben'!D7&lt;&gt;"vst","errechnete Aufwendungen:","errechnete Aufwendungen nach Pflegegrad 2 bis 5:")</f>
        <v>errechnete Aufwendungen:</v>
      </c>
      <c r="D47" s="688">
        <f>I47+K47+M47+O47</f>
        <v>0</v>
      </c>
      <c r="E47" s="678" t="e">
        <f>D38+D26+D16-Q16-Q26-Q38-S26-G47</f>
        <v>#VALUE!</v>
      </c>
      <c r="F47" s="678"/>
      <c r="G47" s="749" t="e">
        <f>H47*H11</f>
        <v>#VALUE!</v>
      </c>
      <c r="H47" s="750">
        <f>IF(B4_Kalkulation!H14=0,ROUND(B4_Gesamtkalkulation!J51*0.78,2),ROUND((B4_Gesamtkalkulation!H16+B4_Gesamtkalkulation!H26+B4_Gesamtkalkulation!H38),2))</f>
        <v>0</v>
      </c>
      <c r="I47" s="751">
        <f>IFERROR(J47*J11,0)</f>
        <v>0</v>
      </c>
      <c r="J47" s="752" t="str">
        <f>IF(ISERROR(J38+J26+J16),"",(J38+J26+J16))</f>
        <v/>
      </c>
      <c r="K47" s="751">
        <f>IFERROR(L47*L11,0)</f>
        <v>0</v>
      </c>
      <c r="L47" s="752" t="str">
        <f>IF(ISERROR(L38+L26+L16),"",((L38+L26+L16)))</f>
        <v/>
      </c>
      <c r="M47" s="751">
        <f>IFERROR(N47*N11,0)</f>
        <v>0</v>
      </c>
      <c r="N47" s="752" t="str">
        <f>IF(ISERROR(N38+N26+N16),"",(N38+N26+N16))</f>
        <v/>
      </c>
      <c r="O47" s="751">
        <f>IFERROR(P47*P11,0)</f>
        <v>0</v>
      </c>
      <c r="P47" s="752" t="str">
        <f>IF(ISERROR(P38+P26+P16),"",(P38+P26+P16))</f>
        <v/>
      </c>
      <c r="Q47" s="753"/>
      <c r="R47" s="685"/>
      <c r="S47" s="754"/>
      <c r="T47" s="685"/>
      <c r="U47" s="684"/>
      <c r="V47" s="685"/>
      <c r="W47" s="4"/>
      <c r="X47" s="711"/>
    </row>
    <row r="48" spans="1:25" x14ac:dyDescent="0.2">
      <c r="A48" s="2"/>
      <c r="B48" s="748"/>
      <c r="C48" s="674" t="s">
        <v>98</v>
      </c>
      <c r="D48" s="688" t="str">
        <f>IF('B4_Allgemeine Angaben'!D7="vst",(((J12*J10)+(L12*L10)+(N12*N10)+(P12*P10))*12)*$L$6/100,"")</f>
        <v/>
      </c>
      <c r="E48" s="678" t="str">
        <f>IF('B4_Allgemeine Angaben'!D7="vst",I48+K48+M48+O48,"")</f>
        <v/>
      </c>
      <c r="F48" s="678"/>
      <c r="G48" s="689"/>
      <c r="H48" s="690"/>
      <c r="I48" s="751" t="str">
        <f>IF('B4_Allgemeine Angaben'!D7="vst",J12/($P$6)*J11,"")</f>
        <v/>
      </c>
      <c r="J48" s="752" t="str">
        <f>IF('B4_Allgemeine Angaben'!D7="vst",I48/J11,"")</f>
        <v/>
      </c>
      <c r="K48" s="751" t="str">
        <f>IF('B4_Allgemeine Angaben'!D7="vst",L12/($P$6)*L11,"")</f>
        <v/>
      </c>
      <c r="L48" s="752" t="str">
        <f>IF('B4_Allgemeine Angaben'!D7="vst",K48/L11,"")</f>
        <v/>
      </c>
      <c r="M48" s="751" t="str">
        <f>IF('B4_Allgemeine Angaben'!D7="vst",N12/($P$6)*N11,"")</f>
        <v/>
      </c>
      <c r="N48" s="752" t="str">
        <f>IF('B4_Allgemeine Angaben'!D7="vst",M48/N11,"")</f>
        <v/>
      </c>
      <c r="O48" s="751" t="str">
        <f>IF('B4_Allgemeine Angaben'!D7="vst",P12/($P$6)*P11,"")</f>
        <v/>
      </c>
      <c r="P48" s="752" t="str">
        <f>IF('B4_Allgemeine Angaben'!D7="vst",O48/P11,"")</f>
        <v/>
      </c>
      <c r="Q48" s="753"/>
      <c r="R48" s="685"/>
      <c r="S48" s="754"/>
      <c r="T48" s="755"/>
      <c r="U48" s="756"/>
      <c r="V48" s="755"/>
      <c r="W48" s="4"/>
      <c r="X48" s="757"/>
    </row>
    <row r="49" spans="1:25" x14ac:dyDescent="0.2">
      <c r="A49" s="2"/>
      <c r="B49" s="748"/>
      <c r="C49" s="674" t="s">
        <v>99</v>
      </c>
      <c r="D49" s="688" t="str">
        <f>IF('B4_Allgemeine Angaben'!D7="vst",D47-D48,"")</f>
        <v/>
      </c>
      <c r="E49" s="678" t="str">
        <f>IF('B4_Allgemeine Angaben'!D7="vst",I49+K49+M49+O49,"")</f>
        <v/>
      </c>
      <c r="F49" s="678"/>
      <c r="G49" s="689"/>
      <c r="H49" s="690"/>
      <c r="I49" s="751" t="str">
        <f>IF('B4_Allgemeine Angaben'!D7="vst",(I47-I48),"")</f>
        <v/>
      </c>
      <c r="J49" s="752" t="str">
        <f>IF('B4_Allgemeine Angaben'!$D$7="vst",ROUND($D$49/eeadivisor,2),"")</f>
        <v/>
      </c>
      <c r="K49" s="751" t="str">
        <f>IF('B4_Allgemeine Angaben'!D7="vst",(K47-K48),"")</f>
        <v/>
      </c>
      <c r="L49" s="752" t="str">
        <f>IF('B4_Allgemeine Angaben'!$D$7="vst",ROUND($D$49/eeadivisor,2),"")</f>
        <v/>
      </c>
      <c r="M49" s="751" t="str">
        <f>IF('B4_Allgemeine Angaben'!D7="vst",(M47-M48),"")</f>
        <v/>
      </c>
      <c r="N49" s="752" t="str">
        <f>IF('B4_Allgemeine Angaben'!$D$7="vst",ROUND($D$49/eeadivisor,2),"")</f>
        <v/>
      </c>
      <c r="O49" s="751" t="str">
        <f>IF('B4_Allgemeine Angaben'!D7="vst",(O47-O48),"")</f>
        <v/>
      </c>
      <c r="P49" s="752" t="str">
        <f>IF('B4_Allgemeine Angaben'!$D$7="vst",ROUND($D$49/eeadivisor,2),"")</f>
        <v/>
      </c>
      <c r="Q49" s="753"/>
      <c r="R49" s="758" t="s">
        <v>103</v>
      </c>
      <c r="S49" s="754"/>
      <c r="T49" s="755"/>
      <c r="U49" s="756"/>
      <c r="V49" s="755"/>
      <c r="W49" s="4"/>
    </row>
    <row r="50" spans="1:25" ht="15" thickBot="1" x14ac:dyDescent="0.25">
      <c r="A50" s="2"/>
      <c r="G50" s="649"/>
      <c r="H50" s="759"/>
      <c r="I50" s="760"/>
      <c r="J50" s="761"/>
      <c r="K50" s="760"/>
      <c r="L50" s="761"/>
      <c r="M50" s="760"/>
      <c r="N50" s="761"/>
      <c r="O50" s="760"/>
      <c r="P50" s="761"/>
      <c r="Q50" s="760"/>
      <c r="S50" s="43"/>
      <c r="T50" s="759"/>
      <c r="U50" s="760"/>
      <c r="V50" s="759"/>
      <c r="W50" s="4"/>
    </row>
    <row r="51" spans="1:25" ht="15" thickBot="1" x14ac:dyDescent="0.25">
      <c r="A51" s="2"/>
      <c r="D51" s="6" t="s">
        <v>100</v>
      </c>
      <c r="F51" s="17"/>
      <c r="G51" s="6" t="s">
        <v>63</v>
      </c>
      <c r="H51" s="762">
        <f>IF(ISERROR(H47),"",H47)</f>
        <v>0</v>
      </c>
      <c r="I51" s="6" t="s">
        <v>64</v>
      </c>
      <c r="J51" s="762">
        <f>IF('B4_Allgemeine Angaben'!D7="vst",ROUND(J12/$P$6+J49,2),IF('B4_Allgemeine Angaben'!D7&lt;&gt;"vst",KAT!H32))</f>
        <v>0</v>
      </c>
      <c r="K51" s="6" t="s">
        <v>65</v>
      </c>
      <c r="L51" s="762">
        <f>IF('B4_Allgemeine Angaben'!D7="vst",ROUND(L12/$P$6+L49,2),IF('B4_Allgemeine Angaben'!D7&lt;&gt;"vst",KAT!H33))</f>
        <v>0</v>
      </c>
      <c r="M51" s="6" t="s">
        <v>66</v>
      </c>
      <c r="N51" s="762">
        <f>IF('B4_Allgemeine Angaben'!D7="vst",ROUND(N12/$P$6+N49,2),IF('B4_Allgemeine Angaben'!D7&lt;&gt;"vst",KAT!H34))</f>
        <v>0</v>
      </c>
      <c r="O51" s="6" t="s">
        <v>67</v>
      </c>
      <c r="P51" s="762">
        <f>IF('B4_Allgemeine Angaben'!D7="vst",ROUND(P12/$P$6+P49,2),IF('B4_Allgemeine Angaben'!D7&lt;&gt;"vst",KAT!H35))</f>
        <v>0</v>
      </c>
      <c r="Q51" s="6" t="s">
        <v>101</v>
      </c>
      <c r="R51" s="762" t="e">
        <f>ROUND(R38+R26+R16,2)</f>
        <v>#VALUE!</v>
      </c>
      <c r="S51" s="763" t="s">
        <v>102</v>
      </c>
      <c r="T51" s="762" t="e">
        <f>ROUND(T26,2)</f>
        <v>#VALUE!</v>
      </c>
      <c r="U51" s="764" t="s">
        <v>152</v>
      </c>
      <c r="V51" s="762" t="e">
        <f>IF('B4_Allgemeine Angaben'!D7="vst",V19-0.03,V19)</f>
        <v>#VALUE!</v>
      </c>
      <c r="W51" s="4"/>
      <c r="X51" s="11"/>
      <c r="Y51" s="631"/>
    </row>
    <row r="52" spans="1:25" ht="15.75" customHeight="1" x14ac:dyDescent="0.2">
      <c r="A52" s="2"/>
      <c r="D52" s="6"/>
      <c r="E52" s="759"/>
      <c r="F52" s="759"/>
      <c r="G52" s="765"/>
      <c r="H52" s="759"/>
      <c r="I52" s="642"/>
      <c r="J52" s="642"/>
      <c r="K52" s="642"/>
      <c r="L52" s="642"/>
      <c r="M52" s="642"/>
      <c r="N52" s="759"/>
      <c r="O52" s="759"/>
      <c r="P52" s="759"/>
      <c r="Q52" s="759"/>
      <c r="R52" s="759"/>
      <c r="S52" s="759"/>
      <c r="T52" s="759"/>
      <c r="U52" s="759"/>
      <c r="V52" s="759"/>
      <c r="W52" s="4"/>
      <c r="X52" s="766"/>
      <c r="Y52" s="767"/>
    </row>
    <row r="53" spans="1:25" x14ac:dyDescent="0.2">
      <c r="A53" s="2"/>
      <c r="B53" s="768" t="str">
        <f>IF('B4_Allgemeine Angaben'!L48&gt;0,"errechnete Pflegesätze (Tag je Platz) für angebundene / integrierte KZP:","")</f>
        <v/>
      </c>
      <c r="G53" s="6" t="str">
        <f>IF('B4_Allgemeine Angaben'!$L$48&gt;0,B4_Gesamtkalkulation!G51,"")</f>
        <v/>
      </c>
      <c r="H53" s="769">
        <f>IFERROR(IF(B4_Kalkulation!H14&gt;0,B4_Gesamtkalkulation!H47*0.96/0.8,J53*0.78),0)</f>
        <v>0</v>
      </c>
      <c r="I53" s="6" t="str">
        <f>IF('B4_Allgemeine Angaben'!$L$48&gt;0,B4_Gesamtkalkulation!I51,"")</f>
        <v/>
      </c>
      <c r="J53" s="769" t="str">
        <f>IFERROR(IF('B4_Allgemeine Angaben'!$L$48&gt;0,B4_Gesamtkalkulation!J47*0.96/0.8,""),0)</f>
        <v/>
      </c>
      <c r="K53" s="6" t="str">
        <f>IF('B4_Allgemeine Angaben'!$L$48&gt;0,B4_Gesamtkalkulation!K51,"")</f>
        <v/>
      </c>
      <c r="L53" s="769" t="str">
        <f>IFERROR(IF('B4_Allgemeine Angaben'!$L$48&gt;0,B4_Gesamtkalkulation!L47*0.96/0.8,""),0)</f>
        <v/>
      </c>
      <c r="M53" s="6" t="str">
        <f>IF('B4_Allgemeine Angaben'!$L$48&gt;0,B4_Gesamtkalkulation!M51,"")</f>
        <v/>
      </c>
      <c r="N53" s="769" t="str">
        <f>IFERROR(IF('B4_Allgemeine Angaben'!$L$48&gt;0,B4_Gesamtkalkulation!N47*0.96/0.8,""),0)</f>
        <v/>
      </c>
      <c r="O53" s="6" t="str">
        <f>IF('B4_Allgemeine Angaben'!$L$48&gt;0,B4_Gesamtkalkulation!O51,"")</f>
        <v/>
      </c>
      <c r="P53" s="769" t="str">
        <f>IFERROR(IF('B4_Allgemeine Angaben'!$L$48&gt;0,B4_Gesamtkalkulation!P47*0.96/0.8,""),0)</f>
        <v/>
      </c>
      <c r="Q53" s="6" t="str">
        <f>IF('B4_Allgemeine Angaben'!$L$48&gt;0,B4_Gesamtkalkulation!Q51,"")</f>
        <v/>
      </c>
      <c r="R53" s="769" t="str">
        <f>IFERROR(IF('B4_Allgemeine Angaben'!$L$48&gt;0,B4_Gesamtkalkulation!R51*0.96/0.8,""),0)</f>
        <v/>
      </c>
      <c r="S53" s="6" t="str">
        <f>IF('B4_Allgemeine Angaben'!$L$48&gt;0,B4_Gesamtkalkulation!S51,"")</f>
        <v/>
      </c>
      <c r="T53" s="769" t="str">
        <f>IFERROR(IF('B4_Allgemeine Angaben'!$L$48&gt;0,B4_Gesamtkalkulation!T51*0.96/0.8,""),0)</f>
        <v/>
      </c>
      <c r="V53" s="769" t="str">
        <f>IFERROR(IF('B4_Allgemeine Angaben'!$L$48&gt;0,B4_Gesamtkalkulation!V51+0.03,""),0)</f>
        <v/>
      </c>
      <c r="W53" s="4"/>
      <c r="Y53" s="767"/>
    </row>
    <row r="54" spans="1:25" x14ac:dyDescent="0.2">
      <c r="A54" s="35"/>
      <c r="B54" s="36"/>
      <c r="C54" s="770"/>
      <c r="D54" s="36"/>
      <c r="E54" s="36"/>
      <c r="F54" s="36"/>
      <c r="G54" s="771"/>
      <c r="H54" s="36"/>
      <c r="I54" s="771"/>
      <c r="J54" s="36"/>
      <c r="K54" s="771"/>
      <c r="L54" s="24"/>
      <c r="M54" s="771"/>
      <c r="N54" s="24"/>
      <c r="O54" s="771"/>
      <c r="P54" s="24"/>
      <c r="Q54" s="771"/>
      <c r="R54" s="36"/>
      <c r="S54" s="771"/>
      <c r="T54" s="36"/>
      <c r="U54" s="36"/>
      <c r="V54" s="36"/>
      <c r="W54" s="587"/>
      <c r="Y54" s="767"/>
    </row>
    <row r="55" spans="1:25" ht="15" thickBot="1" x14ac:dyDescent="0.25">
      <c r="C55" s="5"/>
      <c r="G55" s="6"/>
      <c r="I55" s="6"/>
      <c r="K55" s="6"/>
      <c r="L55" s="11"/>
      <c r="M55" s="6"/>
      <c r="N55" s="11"/>
      <c r="O55" s="6"/>
      <c r="P55" s="11"/>
      <c r="Q55" s="6"/>
      <c r="S55" s="6"/>
      <c r="Y55" s="767"/>
    </row>
    <row r="56" spans="1:25" ht="15" thickBot="1" x14ac:dyDescent="0.25">
      <c r="D56" s="772"/>
      <c r="E56" s="773"/>
      <c r="F56" s="773"/>
      <c r="G56" s="773"/>
      <c r="H56" s="1467" t="s">
        <v>105</v>
      </c>
      <c r="I56" s="1468"/>
      <c r="J56" s="1468"/>
      <c r="K56" s="1468"/>
      <c r="L56" s="1468"/>
      <c r="M56" s="1468"/>
      <c r="N56" s="1469"/>
      <c r="O56" s="774"/>
      <c r="X56" s="775"/>
    </row>
    <row r="57" spans="1:25" x14ac:dyDescent="0.2">
      <c r="X57" s="703"/>
    </row>
    <row r="58" spans="1:25" hidden="1" x14ac:dyDescent="0.2">
      <c r="H58" s="776" t="s">
        <v>249</v>
      </c>
    </row>
    <row r="59" spans="1:25" x14ac:dyDescent="0.2">
      <c r="X59" s="703"/>
    </row>
  </sheetData>
  <sheetProtection algorithmName="SHA-512" hashValue="mxQiOwLUmiSdSh7a3/bMadt5hvlylLiYz5+Jjuz5UpAPbf5EWI2gNfnUuT19puLUcFjXirLPIxDjewMeol0otg==" saltValue="+66QZgmmS/IQdKeNm4G6iQ==" spinCount="100000" sheet="1" objects="1" scenarios="1"/>
  <customSheetViews>
    <customSheetView guid="{9119B1A0-FD79-4FE4-B78E-10E0AEB8080B}" scale="90" showGridLines="0" fitToPage="1" hiddenRows="1" hiddenColumns="1">
      <pane xSplit="3" ySplit="15" topLeftCell="D31" activePane="bottomRight" state="frozen"/>
      <selection pane="bottomRight" activeCell="H33" sqref="H33"/>
      <pageMargins left="0.70866141732283472" right="0.70866141732283472" top="0.78740157480314965" bottom="0.78740157480314965" header="0.31496062992125984" footer="0.31496062992125984"/>
      <pageSetup paperSize="9" scale="64" orientation="landscape"/>
      <headerFooter>
        <oddHeader>&amp;C&amp;9Seite 3</oddHeader>
        <oddFooter>&amp;L&amp;8Version: 13.11.2019&amp;C&amp;8Verhandlungsunterlagen SGB XI (vereinfacht)</oddFooter>
      </headerFooter>
    </customSheetView>
  </customSheetViews>
  <mergeCells count="5">
    <mergeCell ref="A1:W1"/>
    <mergeCell ref="A2:W2"/>
    <mergeCell ref="H56:N56"/>
    <mergeCell ref="A3:W3"/>
    <mergeCell ref="A4:W4"/>
  </mergeCells>
  <conditionalFormatting sqref="D24:D36">
    <cfRule type="cellIs" dxfId="41" priority="52" operator="between">
      <formula>0</formula>
      <formula>0</formula>
    </cfRule>
  </conditionalFormatting>
  <conditionalFormatting sqref="D38:D45">
    <cfRule type="cellIs" dxfId="40" priority="51" operator="between">
      <formula>0</formula>
      <formula>0</formula>
    </cfRule>
  </conditionalFormatting>
  <conditionalFormatting sqref="D47">
    <cfRule type="cellIs" dxfId="39" priority="58" operator="between">
      <formula>0</formula>
      <formula>0</formula>
    </cfRule>
  </conditionalFormatting>
  <conditionalFormatting sqref="D16:W52">
    <cfRule type="containsErrors" dxfId="38" priority="70">
      <formula>ISERROR(D16)</formula>
    </cfRule>
  </conditionalFormatting>
  <conditionalFormatting sqref="G53:G55">
    <cfRule type="containsErrors" dxfId="37" priority="49">
      <formula>ISERROR(G53)</formula>
    </cfRule>
  </conditionalFormatting>
  <conditionalFormatting sqref="H47">
    <cfRule type="expression" dxfId="36" priority="59">
      <formula>$I$47=0</formula>
    </cfRule>
  </conditionalFormatting>
  <conditionalFormatting sqref="H10:P10">
    <cfRule type="cellIs" dxfId="34" priority="56" operator="between">
      <formula>0</formula>
      <formula>0</formula>
    </cfRule>
  </conditionalFormatting>
  <conditionalFormatting sqref="I53:I55">
    <cfRule type="containsErrors" dxfId="33" priority="43">
      <formula>ISERROR(I53)</formula>
    </cfRule>
  </conditionalFormatting>
  <conditionalFormatting sqref="K53:K55">
    <cfRule type="containsErrors" dxfId="31" priority="48">
      <formula>ISERROR(K53)</formula>
    </cfRule>
  </conditionalFormatting>
  <conditionalFormatting sqref="L51">
    <cfRule type="containsText" dxfId="30" priority="55" operator="containsText" text="FALSCH">
      <formula>NOT(ISERROR(SEARCH("FALSCH",L51)))</formula>
    </cfRule>
  </conditionalFormatting>
  <conditionalFormatting sqref="M53:M55">
    <cfRule type="containsErrors" dxfId="28" priority="47">
      <formula>ISERROR(M53)</formula>
    </cfRule>
  </conditionalFormatting>
  <conditionalFormatting sqref="N6">
    <cfRule type="cellIs" dxfId="27" priority="57" operator="between">
      <formula>0</formula>
      <formula>0</formula>
    </cfRule>
  </conditionalFormatting>
  <conditionalFormatting sqref="N51">
    <cfRule type="containsText" dxfId="26" priority="11" operator="containsText" text="FALSCH">
      <formula>NOT(ISERROR(SEARCH("FALSCH",N51)))</formula>
    </cfRule>
  </conditionalFormatting>
  <conditionalFormatting sqref="O53:O55">
    <cfRule type="containsErrors" dxfId="24" priority="46">
      <formula>ISERROR(O53)</formula>
    </cfRule>
  </conditionalFormatting>
  <conditionalFormatting sqref="P51">
    <cfRule type="containsText" dxfId="23" priority="9" operator="containsText" text="FALSCH">
      <formula>NOT(ISERROR(SEARCH("FALSCH",P51)))</formula>
    </cfRule>
  </conditionalFormatting>
  <conditionalFormatting sqref="Q53:Q55">
    <cfRule type="containsErrors" dxfId="21" priority="45">
      <formula>ISERROR(Q53)</formula>
    </cfRule>
  </conditionalFormatting>
  <conditionalFormatting sqref="R51">
    <cfRule type="containsText" dxfId="18" priority="6" operator="containsText" text="FALSCH">
      <formula>NOT(ISERROR(SEARCH("FALSCH",R51)))</formula>
    </cfRule>
  </conditionalFormatting>
  <conditionalFormatting sqref="S53:S55">
    <cfRule type="containsErrors" dxfId="16" priority="44">
      <formula>ISERROR(S53)</formula>
    </cfRule>
  </conditionalFormatting>
  <conditionalFormatting sqref="T51">
    <cfRule type="containsText" dxfId="15" priority="3" operator="containsText" text="FALSCH">
      <formula>NOT(ISERROR(SEARCH("FALSCH",T51)))</formula>
    </cfRule>
  </conditionalFormatting>
  <conditionalFormatting sqref="Y52:Y55">
    <cfRule type="containsErrors" dxfId="12" priority="14">
      <formula>ISERROR(Y52)</formula>
    </cfRule>
  </conditionalFormatting>
  <hyperlinks>
    <hyperlink ref="H56" location="'Anlage 1'!A1" display="Anlage 1" xr:uid="{00000000-0004-0000-0500-000000000000}"/>
    <hyperlink ref="H56:N56" location="Bewohnervertretung!A1" display="gehe weiter zu Bewohnervertretung" xr:uid="{00000000-0004-0000-0500-000001000000}"/>
  </hyperlinks>
  <pageMargins left="0.70866141732283472" right="0.70866141732283472" top="0.78740157480314965" bottom="0.78740157480314965" header="0.31496062992125984" footer="0.31496062992125984"/>
  <pageSetup paperSize="9" scale="64" orientation="landscape"/>
  <headerFooter>
    <oddHeader>&amp;C&amp;9Seite 4 Gesamtkalkulation</oddHeader>
    <oddFooter>&amp;L&amp;8Version: 18.12.2023&amp;C&amp;8Verhandlungsunterlagen SGB XI (vereinfacht B4)</oddFooter>
  </headerFooter>
  <ignoredErrors>
    <ignoredError sqref="H16:V35 H42:R46 H47:I49 M47:M49 O47:R49 R51:V51 H37:V41 I36:V36" evalError="1"/>
    <ignoredError sqref="J47:L49 N47:N49" evalError="1" formula="1"/>
  </ignoredErrors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F1E600-4C53-4855-B1C1-DFA9D1C96BCC}">
            <xm:f>'B4_Allgemeine Angaben'!$D$7&lt;&gt;"vst"</xm:f>
            <x14:dxf>
              <font>
                <color theme="0" tint="-4.9989318521683403E-2"/>
              </font>
              <fill>
                <patternFill>
                  <bgColor theme="0" tint="-4.9989318521683403E-2"/>
                </patternFill>
              </fill>
            </x14:dxf>
          </x14:cfRule>
          <xm:sqref>B41:C41</xm:sqref>
        </x14:conditionalFormatting>
        <x14:conditionalFormatting xmlns:xm="http://schemas.microsoft.com/office/excel/2006/main">
          <x14:cfRule type="expression" priority="65" id="{B76BB2F1-06D1-44A0-8EA3-3294A0622347}">
            <xm:f>'B4_Allgemeine Angaben'!$D$7="tst"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14:cfRule type="expression" priority="62" id="{074122E9-B25B-47E2-9727-2EAB10277E85}">
            <xm:f>'B4_Allgemeine Angaben'!$D$7="kzp"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C12:P12 B48:P48 B49:R49</xm:sqref>
        </x14:conditionalFormatting>
        <x14:conditionalFormatting xmlns:xm="http://schemas.microsoft.com/office/excel/2006/main">
          <x14:cfRule type="expression" priority="13" id="{BA52BD0A-4FDD-4579-858B-44C3A2B68CC7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H53</xm:sqref>
        </x14:conditionalFormatting>
        <x14:conditionalFormatting xmlns:xm="http://schemas.microsoft.com/office/excel/2006/main">
          <x14:cfRule type="expression" priority="12" id="{233FCF2A-E80E-4840-96BA-A419F5030BC6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J53</xm:sqref>
        </x14:conditionalFormatting>
        <x14:conditionalFormatting xmlns:xm="http://schemas.microsoft.com/office/excel/2006/main">
          <x14:cfRule type="expression" priority="15" id="{9331D945-CFC1-4957-A25C-808E88B3E5B7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L53</xm:sqref>
        </x14:conditionalFormatting>
        <x14:conditionalFormatting xmlns:xm="http://schemas.microsoft.com/office/excel/2006/main">
          <x14:cfRule type="expression" priority="20" id="{17A60CE8-74DF-42F0-A6AA-A3A7CFB5AAD0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N53</xm:sqref>
        </x14:conditionalFormatting>
        <x14:conditionalFormatting xmlns:xm="http://schemas.microsoft.com/office/excel/2006/main">
          <x14:cfRule type="expression" priority="19" id="{740B77BE-7129-4761-ADE8-D1AFE7D12FC4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P53</xm:sqref>
        </x14:conditionalFormatting>
        <x14:conditionalFormatting xmlns:xm="http://schemas.microsoft.com/office/excel/2006/main">
          <x14:cfRule type="expression" priority="69" id="{07C8E480-9846-495D-94E5-811CD282BFFC}">
            <xm:f>'B4_Allgemeine Angaben'!$D$7="tst"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R49 H56:P56</xm:sqref>
        </x14:conditionalFormatting>
        <x14:conditionalFormatting xmlns:xm="http://schemas.microsoft.com/office/excel/2006/main">
          <x14:cfRule type="expression" priority="66" id="{0566DA16-5EBC-4792-A482-DB323D7D639D}">
            <xm:f>'B4_Allgemeine Angaben'!$D$7="kzp"</xm:f>
            <x14:dxf>
              <font>
                <color theme="0"/>
              </font>
            </x14:dxf>
          </x14:cfRule>
          <xm:sqref>R49</xm:sqref>
        </x14:conditionalFormatting>
        <x14:conditionalFormatting xmlns:xm="http://schemas.microsoft.com/office/excel/2006/main">
          <x14:cfRule type="expression" priority="18" id="{30F6EB2A-7C14-4981-B0F8-BC6A1F2D2F71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R53</xm:sqref>
        </x14:conditionalFormatting>
        <x14:conditionalFormatting xmlns:xm="http://schemas.microsoft.com/office/excel/2006/main">
          <x14:cfRule type="expression" priority="17" id="{D95CADF1-7908-4F25-A6C6-114B81B4FEC0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T53</xm:sqref>
        </x14:conditionalFormatting>
        <x14:conditionalFormatting xmlns:xm="http://schemas.microsoft.com/office/excel/2006/main">
          <x14:cfRule type="expression" priority="16" id="{3A214EB9-4696-48AF-9F62-C67D35E58EAF}">
            <xm:f>'B4_Allgemeine Angaben'!$L$48&gt;0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V53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>
    <pageSetUpPr fitToPage="1"/>
  </sheetPr>
  <dimension ref="A1:Q64"/>
  <sheetViews>
    <sheetView showGridLines="0" zoomScaleNormal="100" workbookViewId="0">
      <selection activeCell="H6" sqref="H6"/>
    </sheetView>
  </sheetViews>
  <sheetFormatPr baseColWidth="10" defaultRowHeight="14.25" x14ac:dyDescent="0.2"/>
  <cols>
    <col min="1" max="2" width="3.625" style="46" customWidth="1"/>
    <col min="3" max="3" width="3.25" style="46" customWidth="1"/>
    <col min="4" max="4" width="3.125" style="46" customWidth="1"/>
    <col min="5" max="5" width="3.5" style="46" customWidth="1"/>
    <col min="6" max="6" width="11" style="46"/>
    <col min="7" max="7" width="3.125" style="46" customWidth="1"/>
    <col min="8" max="8" width="3.5" style="46" customWidth="1"/>
    <col min="9" max="9" width="11" style="46"/>
    <col min="10" max="10" width="11.875" style="46" customWidth="1"/>
    <col min="11" max="11" width="3.125" style="46" customWidth="1"/>
    <col min="12" max="12" width="17.75" style="46" customWidth="1"/>
    <col min="13" max="13" width="18.875" style="46" customWidth="1"/>
    <col min="14" max="14" width="4" style="46" customWidth="1"/>
  </cols>
  <sheetData>
    <row r="1" spans="1:17" ht="15.75" x14ac:dyDescent="0.25">
      <c r="A1" s="1476" t="s">
        <v>106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8"/>
      <c r="O1" s="125"/>
    </row>
    <row r="2" spans="1:17" ht="15" x14ac:dyDescent="0.2">
      <c r="A2" s="1479" t="s">
        <v>151</v>
      </c>
      <c r="B2" s="1480"/>
      <c r="C2" s="1480"/>
      <c r="D2" s="1480"/>
      <c r="E2" s="1480"/>
      <c r="F2" s="1480"/>
      <c r="G2" s="1480"/>
      <c r="H2" s="1480"/>
      <c r="I2" s="1480"/>
      <c r="J2" s="1480"/>
      <c r="K2" s="1480"/>
      <c r="L2" s="1480"/>
      <c r="M2" s="1480"/>
      <c r="N2" s="1481"/>
      <c r="O2" s="9"/>
    </row>
    <row r="3" spans="1:17" ht="15.75" x14ac:dyDescent="0.25">
      <c r="A3" s="1482" t="str">
        <f>'B4_Allgemeine Angaben'!A3:N3</f>
        <v/>
      </c>
      <c r="B3" s="1483"/>
      <c r="C3" s="1483"/>
      <c r="D3" s="1483"/>
      <c r="E3" s="1483"/>
      <c r="F3" s="1483"/>
      <c r="G3" s="1483"/>
      <c r="H3" s="1483"/>
      <c r="I3" s="1483"/>
      <c r="J3" s="1483"/>
      <c r="K3" s="1483"/>
      <c r="L3" s="1483"/>
      <c r="M3" s="1483"/>
      <c r="N3" s="1484"/>
    </row>
    <row r="4" spans="1:17" ht="15.75" x14ac:dyDescent="0.25">
      <c r="A4" s="1482" t="str">
        <f>'B4_Allgemeine Angaben'!A4:N4</f>
        <v/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  <c r="N4" s="1484"/>
      <c r="O4" s="1"/>
      <c r="Q4" s="9"/>
    </row>
    <row r="5" spans="1:17" ht="16.5" thickBot="1" x14ac:dyDescent="0.3">
      <c r="A5" s="44"/>
      <c r="B5" s="45"/>
      <c r="N5" s="47"/>
      <c r="O5" s="46"/>
      <c r="Q5" s="9"/>
    </row>
    <row r="6" spans="1:17" s="82" customFormat="1" ht="16.5" thickBot="1" x14ac:dyDescent="0.3">
      <c r="A6" s="80"/>
      <c r="B6" s="1485" t="s">
        <v>107</v>
      </c>
      <c r="C6" s="1485"/>
      <c r="D6" s="1485"/>
      <c r="E6" s="1485"/>
      <c r="F6" s="1485"/>
      <c r="G6" s="1486"/>
      <c r="H6" s="81"/>
      <c r="J6" s="45"/>
      <c r="K6" s="81"/>
      <c r="L6" s="1487" t="s">
        <v>108</v>
      </c>
      <c r="M6" s="1485"/>
      <c r="N6" s="83"/>
      <c r="Q6" s="93"/>
    </row>
    <row r="7" spans="1:17" ht="14.25" customHeight="1" x14ac:dyDescent="0.2">
      <c r="A7" s="44"/>
      <c r="N7" s="47"/>
      <c r="O7" s="46"/>
    </row>
    <row r="8" spans="1:17" ht="27" customHeight="1" x14ac:dyDescent="0.2">
      <c r="A8" s="44"/>
      <c r="B8" s="1491" t="s">
        <v>166</v>
      </c>
      <c r="C8" s="1491"/>
      <c r="D8" s="1491"/>
      <c r="E8" s="1491"/>
      <c r="F8" s="1491"/>
      <c r="G8" s="1491"/>
      <c r="H8" s="1491"/>
      <c r="I8" s="1491"/>
      <c r="J8" s="1491"/>
      <c r="K8" s="1491"/>
      <c r="L8" s="1491"/>
      <c r="M8" s="1491"/>
      <c r="N8" s="47"/>
      <c r="O8" s="46"/>
    </row>
    <row r="9" spans="1:17" ht="15.75" x14ac:dyDescent="0.25">
      <c r="A9" s="44"/>
      <c r="B9" s="48"/>
      <c r="N9" s="47"/>
      <c r="O9" s="46"/>
      <c r="Q9" s="49"/>
    </row>
    <row r="10" spans="1:17" s="82" customFormat="1" ht="15" x14ac:dyDescent="0.2">
      <c r="A10" s="84"/>
      <c r="B10" s="85" t="s">
        <v>109</v>
      </c>
      <c r="C10" s="85" t="s">
        <v>110</v>
      </c>
      <c r="D10" s="85"/>
      <c r="E10" s="85"/>
      <c r="F10" s="85"/>
      <c r="G10" s="85"/>
      <c r="I10" s="85"/>
      <c r="J10" s="85"/>
      <c r="N10" s="86"/>
    </row>
    <row r="11" spans="1:17" ht="12.75" customHeight="1" thickBot="1" x14ac:dyDescent="0.3">
      <c r="A11" s="44"/>
      <c r="B11" s="48"/>
      <c r="N11" s="47"/>
      <c r="O11" s="46"/>
    </row>
    <row r="12" spans="1:17" ht="16.5" thickBot="1" x14ac:dyDescent="0.3">
      <c r="A12" s="44"/>
      <c r="D12" s="87"/>
      <c r="F12" s="45" t="s">
        <v>111</v>
      </c>
      <c r="G12" s="49"/>
      <c r="H12" s="49"/>
      <c r="I12" s="49"/>
      <c r="N12" s="47"/>
      <c r="O12" s="46"/>
    </row>
    <row r="13" spans="1:17" ht="15" x14ac:dyDescent="0.2">
      <c r="A13" s="44"/>
      <c r="F13" s="85" t="s">
        <v>112</v>
      </c>
      <c r="G13" s="50"/>
      <c r="H13" s="50"/>
      <c r="I13" s="50"/>
      <c r="J13" s="50"/>
      <c r="K13" s="50"/>
      <c r="N13" s="47"/>
      <c r="O13" s="46"/>
    </row>
    <row r="14" spans="1:17" ht="12.75" customHeight="1" thickBot="1" x14ac:dyDescent="0.25">
      <c r="A14" s="44"/>
      <c r="F14" s="50"/>
      <c r="G14" s="50"/>
      <c r="H14" s="50"/>
      <c r="I14" s="50"/>
      <c r="J14" s="50"/>
      <c r="K14" s="50"/>
      <c r="N14" s="47"/>
      <c r="O14" s="46"/>
    </row>
    <row r="15" spans="1:17" ht="16.5" thickBot="1" x14ac:dyDescent="0.3">
      <c r="A15" s="44"/>
      <c r="D15" s="87"/>
      <c r="F15" s="45" t="s">
        <v>113</v>
      </c>
      <c r="G15" s="49"/>
      <c r="H15" s="49"/>
      <c r="I15" s="49"/>
      <c r="N15" s="47"/>
      <c r="O15" s="46"/>
    </row>
    <row r="16" spans="1:17" ht="15" x14ac:dyDescent="0.2">
      <c r="A16" s="44"/>
      <c r="F16" s="85" t="s">
        <v>114</v>
      </c>
      <c r="N16" s="47"/>
      <c r="O16" s="46"/>
    </row>
    <row r="17" spans="1:15" x14ac:dyDescent="0.2">
      <c r="A17" s="44"/>
      <c r="F17" s="50"/>
      <c r="N17" s="47"/>
      <c r="O17" s="46"/>
    </row>
    <row r="18" spans="1:15" s="82" customFormat="1" ht="15" x14ac:dyDescent="0.2">
      <c r="A18" s="84"/>
      <c r="B18" s="85" t="s">
        <v>115</v>
      </c>
      <c r="C18" s="85" t="s">
        <v>116</v>
      </c>
      <c r="D18" s="85"/>
      <c r="E18" s="85"/>
      <c r="F18" s="85"/>
      <c r="G18" s="85"/>
      <c r="H18" s="85"/>
      <c r="I18" s="85"/>
      <c r="J18" s="85"/>
      <c r="L18" s="85"/>
      <c r="M18" s="85"/>
      <c r="N18" s="88"/>
    </row>
    <row r="19" spans="1:15" ht="12.75" customHeight="1" thickBot="1" x14ac:dyDescent="0.25">
      <c r="A19" s="44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51"/>
      <c r="O19" s="46"/>
    </row>
    <row r="20" spans="1:15" ht="15" thickBot="1" x14ac:dyDescent="0.25">
      <c r="A20" s="44"/>
      <c r="C20" s="49"/>
      <c r="D20" s="89"/>
      <c r="E20" s="18"/>
      <c r="F20" s="1492" t="s">
        <v>117</v>
      </c>
      <c r="G20" s="1492"/>
      <c r="H20" s="1492"/>
      <c r="I20" s="1492"/>
      <c r="J20" s="1492"/>
      <c r="K20" s="1492"/>
      <c r="L20" s="1492"/>
      <c r="M20" s="77"/>
      <c r="N20" s="71"/>
      <c r="O20" s="46"/>
    </row>
    <row r="21" spans="1:15" x14ac:dyDescent="0.2">
      <c r="A21" s="44"/>
      <c r="C21" s="49"/>
      <c r="D21" s="18"/>
      <c r="E21" s="18"/>
      <c r="F21" s="90" t="s">
        <v>167</v>
      </c>
      <c r="G21" s="90"/>
      <c r="H21" s="90"/>
      <c r="I21" s="90"/>
      <c r="J21" s="90"/>
      <c r="K21" s="90"/>
      <c r="L21" s="90"/>
      <c r="M21" s="77"/>
      <c r="N21" s="71"/>
      <c r="O21" s="126"/>
    </row>
    <row r="22" spans="1:15" x14ac:dyDescent="0.2">
      <c r="A22" s="44"/>
      <c r="C22" s="49"/>
      <c r="D22" s="18"/>
      <c r="E22" s="18"/>
      <c r="F22" s="1492"/>
      <c r="G22" s="1492"/>
      <c r="H22" s="1492"/>
      <c r="I22" s="1492"/>
      <c r="J22" s="1492"/>
      <c r="K22" s="1492"/>
      <c r="L22" s="1492"/>
      <c r="M22" s="77"/>
      <c r="N22" s="71"/>
      <c r="O22" s="46"/>
    </row>
    <row r="23" spans="1:15" ht="12.75" customHeight="1" thickBot="1" x14ac:dyDescent="0.25">
      <c r="A23" s="44"/>
      <c r="C23" s="49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53"/>
      <c r="O23" s="46"/>
    </row>
    <row r="24" spans="1:15" ht="15" thickBot="1" x14ac:dyDescent="0.25">
      <c r="A24" s="44"/>
      <c r="C24" s="49"/>
      <c r="D24" s="89"/>
      <c r="E24" s="18"/>
      <c r="F24" s="1493" t="s">
        <v>118</v>
      </c>
      <c r="G24" s="1493"/>
      <c r="H24" s="1493"/>
      <c r="I24" s="1493"/>
      <c r="J24" s="1493"/>
      <c r="K24" s="1493"/>
      <c r="L24" s="1493"/>
      <c r="M24" s="78"/>
      <c r="N24" s="72"/>
      <c r="O24" s="52"/>
    </row>
    <row r="25" spans="1:15" x14ac:dyDescent="0.2">
      <c r="A25" s="44"/>
      <c r="C25" s="49"/>
      <c r="D25" s="18"/>
      <c r="E25" s="18"/>
      <c r="F25" s="18" t="s">
        <v>168</v>
      </c>
      <c r="G25" s="18"/>
      <c r="H25" s="18"/>
      <c r="I25" s="18"/>
      <c r="J25" s="18"/>
      <c r="K25" s="18"/>
      <c r="L25" s="18"/>
      <c r="M25" s="78"/>
      <c r="N25" s="72"/>
      <c r="O25" s="46"/>
    </row>
    <row r="26" spans="1:15" x14ac:dyDescent="0.2">
      <c r="A26" s="44"/>
      <c r="C26" s="49"/>
      <c r="D26" s="18"/>
      <c r="E26" s="18"/>
      <c r="F26" s="1493"/>
      <c r="G26" s="1493"/>
      <c r="H26" s="1493"/>
      <c r="I26" s="1493"/>
      <c r="J26" s="1493"/>
      <c r="K26" s="1493"/>
      <c r="L26" s="1493"/>
      <c r="M26" s="78"/>
      <c r="N26" s="72"/>
      <c r="O26" s="46"/>
    </row>
    <row r="27" spans="1:15" ht="14.85" customHeight="1" x14ac:dyDescent="0.2">
      <c r="A27" s="54"/>
      <c r="B27" s="55"/>
      <c r="C27" s="56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46"/>
    </row>
    <row r="28" spans="1:15" ht="14.85" customHeight="1" x14ac:dyDescent="0.2">
      <c r="A28" s="44"/>
      <c r="C28" s="49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53"/>
      <c r="O28" s="46"/>
    </row>
    <row r="29" spans="1:15" s="82" customFormat="1" ht="15" x14ac:dyDescent="0.2">
      <c r="A29" s="84"/>
      <c r="B29" s="85" t="s">
        <v>119</v>
      </c>
      <c r="C29" s="85" t="s">
        <v>120</v>
      </c>
      <c r="D29" s="85"/>
      <c r="E29" s="85"/>
      <c r="F29" s="85"/>
      <c r="G29" s="85"/>
      <c r="H29" s="85"/>
      <c r="I29" s="85"/>
      <c r="J29" s="85"/>
      <c r="L29" s="85"/>
      <c r="M29" s="85"/>
      <c r="N29" s="88"/>
    </row>
    <row r="30" spans="1:15" ht="12.75" customHeight="1" x14ac:dyDescent="0.2">
      <c r="A30" s="44"/>
      <c r="C30" s="49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53"/>
      <c r="O30" s="46"/>
    </row>
    <row r="31" spans="1:15" x14ac:dyDescent="0.2">
      <c r="A31" s="44"/>
      <c r="B31" t="s">
        <v>146</v>
      </c>
      <c r="N31" s="47"/>
      <c r="O31" s="46"/>
    </row>
    <row r="32" spans="1:15" x14ac:dyDescent="0.2">
      <c r="A32" s="44"/>
      <c r="B32" s="49" t="s">
        <v>147</v>
      </c>
      <c r="N32" s="47"/>
      <c r="O32" s="46"/>
    </row>
    <row r="33" spans="1:15" x14ac:dyDescent="0.2">
      <c r="A33" s="44"/>
      <c r="B33" s="49" t="s">
        <v>148</v>
      </c>
      <c r="N33" s="47"/>
      <c r="O33" s="46"/>
    </row>
    <row r="34" spans="1:15" x14ac:dyDescent="0.2">
      <c r="A34" s="44"/>
      <c r="B34" s="49" t="s">
        <v>149</v>
      </c>
      <c r="N34" s="47"/>
      <c r="O34" s="46"/>
    </row>
    <row r="35" spans="1:15" x14ac:dyDescent="0.2">
      <c r="A35" s="44"/>
      <c r="B35" s="49" t="s">
        <v>150</v>
      </c>
      <c r="N35" s="47"/>
      <c r="O35" s="46"/>
    </row>
    <row r="36" spans="1:15" x14ac:dyDescent="0.2">
      <c r="A36" s="44"/>
      <c r="B36"/>
      <c r="N36" s="47"/>
      <c r="O36" s="46"/>
    </row>
    <row r="37" spans="1:15" x14ac:dyDescent="0.2">
      <c r="A37" s="44"/>
      <c r="B37" s="49" t="s">
        <v>121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7"/>
      <c r="O37" s="46"/>
    </row>
    <row r="38" spans="1:15" x14ac:dyDescent="0.2">
      <c r="A38" s="44"/>
      <c r="B38" s="1494"/>
      <c r="C38" s="1495"/>
      <c r="D38" s="1495"/>
      <c r="E38" s="1495"/>
      <c r="F38" s="1495"/>
      <c r="G38" s="1495"/>
      <c r="H38" s="1495"/>
      <c r="I38" s="1495"/>
      <c r="J38" s="1495"/>
      <c r="K38" s="1495"/>
      <c r="L38" s="1495"/>
      <c r="M38" s="1495"/>
      <c r="N38" s="47"/>
      <c r="O38" s="1"/>
    </row>
    <row r="39" spans="1:15" x14ac:dyDescent="0.2">
      <c r="A39" s="44"/>
      <c r="B39" s="1495"/>
      <c r="C39" s="1495"/>
      <c r="D39" s="1495"/>
      <c r="E39" s="1495"/>
      <c r="F39" s="1495"/>
      <c r="G39" s="1495"/>
      <c r="H39" s="1495"/>
      <c r="I39" s="1495"/>
      <c r="J39" s="1495"/>
      <c r="K39" s="1495"/>
      <c r="L39" s="1495"/>
      <c r="M39" s="1495"/>
      <c r="N39" s="47"/>
      <c r="O39" s="46"/>
    </row>
    <row r="40" spans="1:15" x14ac:dyDescent="0.2">
      <c r="A40" s="44"/>
      <c r="B40" s="1495"/>
      <c r="C40" s="1495"/>
      <c r="D40" s="1495"/>
      <c r="E40" s="1495"/>
      <c r="F40" s="1495"/>
      <c r="G40" s="1495"/>
      <c r="H40" s="1495"/>
      <c r="I40" s="1495"/>
      <c r="J40" s="1495"/>
      <c r="K40" s="1495"/>
      <c r="L40" s="1495"/>
      <c r="M40" s="1495"/>
      <c r="N40" s="47"/>
      <c r="O40" s="46"/>
    </row>
    <row r="41" spans="1:15" x14ac:dyDescent="0.2">
      <c r="A41" s="44"/>
      <c r="B41" s="1495"/>
      <c r="C41" s="1495"/>
      <c r="D41" s="1495"/>
      <c r="E41" s="1495"/>
      <c r="F41" s="1495"/>
      <c r="G41" s="1495"/>
      <c r="H41" s="1495"/>
      <c r="I41" s="1495"/>
      <c r="J41" s="1495"/>
      <c r="K41" s="1495"/>
      <c r="L41" s="1495"/>
      <c r="M41" s="1495"/>
      <c r="N41" s="47"/>
      <c r="O41" s="46"/>
    </row>
    <row r="42" spans="1:15" x14ac:dyDescent="0.2">
      <c r="A42" s="44"/>
      <c r="B42" s="1495"/>
      <c r="C42" s="1495"/>
      <c r="D42" s="1495"/>
      <c r="E42" s="1495"/>
      <c r="F42" s="1495"/>
      <c r="G42" s="1495"/>
      <c r="H42" s="1495"/>
      <c r="I42" s="1495"/>
      <c r="J42" s="1495"/>
      <c r="K42" s="1495"/>
      <c r="L42" s="1495"/>
      <c r="M42" s="1495"/>
      <c r="N42" s="47"/>
      <c r="O42" s="46"/>
    </row>
    <row r="43" spans="1:15" x14ac:dyDescent="0.2">
      <c r="A43" s="44"/>
      <c r="B43" s="1495"/>
      <c r="C43" s="1495"/>
      <c r="D43" s="1495"/>
      <c r="E43" s="1495"/>
      <c r="F43" s="1495"/>
      <c r="G43" s="1495"/>
      <c r="H43" s="1495"/>
      <c r="I43" s="1495"/>
      <c r="J43" s="1495"/>
      <c r="K43" s="1495"/>
      <c r="L43" s="1495"/>
      <c r="M43" s="1495"/>
      <c r="N43" s="47"/>
      <c r="O43" s="46"/>
    </row>
    <row r="44" spans="1:15" x14ac:dyDescent="0.2">
      <c r="A44" s="44"/>
      <c r="B44" s="1495"/>
      <c r="C44" s="1495"/>
      <c r="D44" s="1495"/>
      <c r="E44" s="1495"/>
      <c r="F44" s="1495"/>
      <c r="G44" s="1495"/>
      <c r="H44" s="1495"/>
      <c r="I44" s="1495"/>
      <c r="J44" s="1495"/>
      <c r="K44" s="1495"/>
      <c r="L44" s="1495"/>
      <c r="M44" s="1495"/>
      <c r="N44" s="47"/>
      <c r="O44" s="46"/>
    </row>
    <row r="45" spans="1:15" x14ac:dyDescent="0.2">
      <c r="A45" s="44"/>
      <c r="B45" s="1495"/>
      <c r="C45" s="1495"/>
      <c r="D45" s="1495"/>
      <c r="E45" s="1495"/>
      <c r="F45" s="1495"/>
      <c r="G45" s="1495"/>
      <c r="H45" s="1495"/>
      <c r="I45" s="1495"/>
      <c r="J45" s="1495"/>
      <c r="K45" s="1495"/>
      <c r="L45" s="1495"/>
      <c r="M45" s="1495"/>
      <c r="N45" s="47"/>
      <c r="O45" s="46"/>
    </row>
    <row r="46" spans="1:15" x14ac:dyDescent="0.2">
      <c r="A46" s="44"/>
      <c r="B46" s="1495"/>
      <c r="C46" s="1495"/>
      <c r="D46" s="1495"/>
      <c r="E46" s="1495"/>
      <c r="F46" s="1495"/>
      <c r="G46" s="1495"/>
      <c r="H46" s="1495"/>
      <c r="I46" s="1495"/>
      <c r="J46" s="1495"/>
      <c r="K46" s="1495"/>
      <c r="L46" s="1495"/>
      <c r="M46" s="1495"/>
      <c r="N46" s="47"/>
      <c r="O46" s="46"/>
    </row>
    <row r="47" spans="1:15" x14ac:dyDescent="0.2">
      <c r="A47" s="44"/>
      <c r="B47" s="1495"/>
      <c r="C47" s="1495"/>
      <c r="D47" s="1495"/>
      <c r="E47" s="1495"/>
      <c r="F47" s="1495"/>
      <c r="G47" s="1495"/>
      <c r="H47" s="1495"/>
      <c r="I47" s="1495"/>
      <c r="J47" s="1495"/>
      <c r="K47" s="1495"/>
      <c r="L47" s="1495"/>
      <c r="M47" s="1495"/>
      <c r="N47" s="47"/>
      <c r="O47" s="46"/>
    </row>
    <row r="48" spans="1:15" x14ac:dyDescent="0.2">
      <c r="A48" s="44"/>
      <c r="B48" s="1495"/>
      <c r="C48" s="1495"/>
      <c r="D48" s="1495"/>
      <c r="E48" s="1495"/>
      <c r="F48" s="1495"/>
      <c r="G48" s="1495"/>
      <c r="H48" s="1495"/>
      <c r="I48" s="1495"/>
      <c r="J48" s="1495"/>
      <c r="K48" s="1495"/>
      <c r="L48" s="1495"/>
      <c r="M48" s="1495"/>
      <c r="N48" s="47"/>
      <c r="O48" s="46"/>
    </row>
    <row r="49" spans="1:15" x14ac:dyDescent="0.2">
      <c r="A49" s="44"/>
      <c r="B49" s="1495"/>
      <c r="C49" s="1495"/>
      <c r="D49" s="1495"/>
      <c r="E49" s="1495"/>
      <c r="F49" s="1495"/>
      <c r="G49" s="1495"/>
      <c r="H49" s="1495"/>
      <c r="I49" s="1495"/>
      <c r="J49" s="1495"/>
      <c r="K49" s="1495"/>
      <c r="L49" s="1495"/>
      <c r="M49" s="1495"/>
      <c r="N49" s="47"/>
      <c r="O49" s="46"/>
    </row>
    <row r="50" spans="1:15" x14ac:dyDescent="0.2">
      <c r="A50" s="44"/>
      <c r="B50" s="1495"/>
      <c r="C50" s="1495"/>
      <c r="D50" s="1495"/>
      <c r="E50" s="1495"/>
      <c r="F50" s="1495"/>
      <c r="G50" s="1495"/>
      <c r="H50" s="1495"/>
      <c r="I50" s="1495"/>
      <c r="J50" s="1495"/>
      <c r="K50" s="1495"/>
      <c r="L50" s="1495"/>
      <c r="M50" s="1495"/>
      <c r="N50" s="47"/>
      <c r="O50" s="46"/>
    </row>
    <row r="51" spans="1:15" x14ac:dyDescent="0.2">
      <c r="A51" s="44"/>
      <c r="B51" s="1495"/>
      <c r="C51" s="1495"/>
      <c r="D51" s="1495"/>
      <c r="E51" s="1495"/>
      <c r="F51" s="1495"/>
      <c r="G51" s="1495"/>
      <c r="H51" s="1495"/>
      <c r="I51" s="1495"/>
      <c r="J51" s="1495"/>
      <c r="K51" s="1495"/>
      <c r="L51" s="1495"/>
      <c r="M51" s="1495"/>
      <c r="N51" s="47"/>
      <c r="O51" s="46"/>
    </row>
    <row r="52" spans="1:15" x14ac:dyDescent="0.2">
      <c r="A52" s="44"/>
      <c r="B52" s="1495"/>
      <c r="C52" s="1495"/>
      <c r="D52" s="1495"/>
      <c r="E52" s="1495"/>
      <c r="F52" s="1495"/>
      <c r="G52" s="1495"/>
      <c r="H52" s="1495"/>
      <c r="I52" s="1495"/>
      <c r="J52" s="1495"/>
      <c r="K52" s="1495"/>
      <c r="L52" s="1495"/>
      <c r="M52" s="1495"/>
      <c r="N52" s="47"/>
      <c r="O52" s="46"/>
    </row>
    <row r="53" spans="1:15" x14ac:dyDescent="0.2">
      <c r="A53" s="44"/>
      <c r="B53" s="1495"/>
      <c r="C53" s="1495"/>
      <c r="D53" s="1495"/>
      <c r="E53" s="1495"/>
      <c r="F53" s="1495"/>
      <c r="G53" s="1495"/>
      <c r="H53" s="1495"/>
      <c r="I53" s="1495"/>
      <c r="J53" s="1495"/>
      <c r="K53" s="1495"/>
      <c r="L53" s="1495"/>
      <c r="M53" s="1495"/>
      <c r="N53" s="47"/>
      <c r="O53" s="46"/>
    </row>
    <row r="54" spans="1:15" x14ac:dyDescent="0.2">
      <c r="A54" s="44"/>
      <c r="B54" s="1495"/>
      <c r="C54" s="1495"/>
      <c r="D54" s="1495"/>
      <c r="E54" s="1495"/>
      <c r="F54" s="1495"/>
      <c r="G54" s="1495"/>
      <c r="H54" s="1495"/>
      <c r="I54" s="1495"/>
      <c r="J54" s="1495"/>
      <c r="K54" s="1495"/>
      <c r="L54" s="1495"/>
      <c r="M54" s="1495"/>
      <c r="N54" s="47"/>
      <c r="O54" s="46"/>
    </row>
    <row r="55" spans="1:15" x14ac:dyDescent="0.2">
      <c r="A55" s="44"/>
      <c r="B55" s="1495"/>
      <c r="C55" s="1495"/>
      <c r="D55" s="1495"/>
      <c r="E55" s="1495"/>
      <c r="F55" s="1495"/>
      <c r="G55" s="1495"/>
      <c r="H55" s="1495"/>
      <c r="I55" s="1495"/>
      <c r="J55" s="1495"/>
      <c r="K55" s="1495"/>
      <c r="L55" s="1495"/>
      <c r="M55" s="1495"/>
      <c r="N55" s="47"/>
      <c r="O55" s="46"/>
    </row>
    <row r="56" spans="1:15" x14ac:dyDescent="0.2">
      <c r="A56" s="44"/>
      <c r="B56" s="1495"/>
      <c r="C56" s="1495"/>
      <c r="D56" s="1495"/>
      <c r="E56" s="1495"/>
      <c r="F56" s="1495"/>
      <c r="G56" s="1495"/>
      <c r="H56" s="1495"/>
      <c r="I56" s="1495"/>
      <c r="J56" s="1495"/>
      <c r="K56" s="1495"/>
      <c r="L56" s="1495"/>
      <c r="M56" s="1495"/>
      <c r="N56" s="47"/>
      <c r="O56" s="46"/>
    </row>
    <row r="57" spans="1:15" x14ac:dyDescent="0.2">
      <c r="A57" s="44"/>
      <c r="N57" s="47"/>
      <c r="O57" s="46"/>
    </row>
    <row r="58" spans="1:15" x14ac:dyDescent="0.2">
      <c r="A58" s="44"/>
      <c r="N58" s="47"/>
      <c r="O58" s="46"/>
    </row>
    <row r="59" spans="1:15" x14ac:dyDescent="0.2">
      <c r="A59" s="44"/>
      <c r="J59" s="1496"/>
      <c r="K59" s="1496"/>
      <c r="L59" s="1496"/>
      <c r="M59" s="79"/>
      <c r="N59" s="47"/>
      <c r="O59" s="46"/>
    </row>
    <row r="60" spans="1:15" x14ac:dyDescent="0.2">
      <c r="A60" s="44"/>
      <c r="I60" s="59"/>
      <c r="N60" s="47"/>
      <c r="O60" s="46"/>
    </row>
    <row r="61" spans="1:15" x14ac:dyDescent="0.2">
      <c r="A61" s="44"/>
      <c r="N61" s="47"/>
      <c r="O61" s="46"/>
    </row>
    <row r="62" spans="1:15" x14ac:dyDescent="0.2">
      <c r="A62" s="44"/>
      <c r="B62" s="1490"/>
      <c r="C62" s="1252"/>
      <c r="D62" s="1252"/>
      <c r="E62" s="1252"/>
      <c r="F62" s="1252"/>
      <c r="G62" s="1252"/>
      <c r="H62" s="1252"/>
      <c r="I62" s="1252"/>
      <c r="K62" s="1490"/>
      <c r="L62" s="1252"/>
      <c r="M62" s="1252"/>
      <c r="N62" s="47"/>
      <c r="O62" s="46"/>
    </row>
    <row r="63" spans="1:15" x14ac:dyDescent="0.2">
      <c r="A63" s="44"/>
      <c r="B63" s="49" t="s">
        <v>69</v>
      </c>
      <c r="C63"/>
      <c r="D63"/>
      <c r="E63"/>
      <c r="F63"/>
      <c r="G63"/>
      <c r="H63"/>
      <c r="I63"/>
      <c r="J63"/>
      <c r="K63" s="1488" t="s">
        <v>122</v>
      </c>
      <c r="L63" s="1488"/>
      <c r="M63" s="1488"/>
      <c r="N63" s="47"/>
      <c r="O63" s="46"/>
    </row>
    <row r="64" spans="1:15" x14ac:dyDescent="0.2">
      <c r="A64" s="60"/>
      <c r="B64" s="91"/>
      <c r="C64" s="91"/>
      <c r="D64" s="91"/>
      <c r="E64" s="91"/>
      <c r="F64" s="91"/>
      <c r="G64" s="91"/>
      <c r="H64" s="91"/>
      <c r="I64" s="91"/>
      <c r="J64" s="92"/>
      <c r="K64" s="1489" t="s">
        <v>123</v>
      </c>
      <c r="L64" s="1489"/>
      <c r="M64" s="1489"/>
      <c r="N64" s="61"/>
      <c r="O64" s="46"/>
    </row>
  </sheetData>
  <sheetProtection algorithmName="SHA-512" hashValue="kZ/STIz2zcOewnYsKWUgNJrXIX25s1VGm88o3ljFvSKxhEoj5H6tOqekMo7zlO2pJcTmIUnqB8JauhLC/q2o8Q==" saltValue="mp27/XwKhmUPRV6wy07rYw==" spinCount="100000" sheet="1" objects="1" scenarios="1"/>
  <customSheetViews>
    <customSheetView guid="{9119B1A0-FD79-4FE4-B78E-10E0AEB8080B}" showPageBreaks="1" showGridLines="0" fitToPage="1" printArea="1" view="pageLayout">
      <selection activeCell="K6" activeCellId="8" sqref="B62:I62 K62:M62 B38:M56 D24 D20 D15 D12 H6 K6"/>
      <pageMargins left="0.70866141732283472" right="0.70866141732283472" top="0.78740157480314965" bottom="0.78740157480314965" header="0.31496062992125984" footer="0.31496062992125984"/>
      <pageSetup paperSize="9" scale="79" orientation="portrait" r:id="rId1"/>
      <headerFooter>
        <oddHeader>&amp;C&amp;9Bewohnervertretung</oddHeader>
        <oddFooter>&amp;L&amp;8Version: 13.11.2019&amp;C&amp;8Verhandlungsunterlagen SGB XI (vereinfacht)</oddFooter>
      </headerFooter>
    </customSheetView>
  </customSheetViews>
  <mergeCells count="17">
    <mergeCell ref="K63:M63"/>
    <mergeCell ref="K64:M64"/>
    <mergeCell ref="K62:M62"/>
    <mergeCell ref="B62:I62"/>
    <mergeCell ref="B8:M8"/>
    <mergeCell ref="F20:L20"/>
    <mergeCell ref="F24:L24"/>
    <mergeCell ref="B38:M56"/>
    <mergeCell ref="J59:L59"/>
    <mergeCell ref="F22:L22"/>
    <mergeCell ref="F26:L26"/>
    <mergeCell ref="A1:N1"/>
    <mergeCell ref="A2:N2"/>
    <mergeCell ref="A3:N3"/>
    <mergeCell ref="A4:N4"/>
    <mergeCell ref="B6:G6"/>
    <mergeCell ref="L6:M6"/>
  </mergeCells>
  <pageMargins left="0.70866141732283472" right="0.70866141732283472" top="0.78740157480314965" bottom="0.78740157480314965" header="0.31496062992125984" footer="0.31496062992125984"/>
  <pageSetup paperSize="9" scale="79" orientation="portrait"/>
  <headerFooter>
    <oddHeader>&amp;C&amp;9Bewohnervertretung</oddHeader>
    <oddFooter>&amp;L&amp;8Version: 18.12.2023
&amp;C&amp;8Verhandlungsunterlagen SGB XI (vereinfacht B4)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3"/>
  <sheetViews>
    <sheetView showGridLines="0" zoomScaleNormal="100" workbookViewId="0">
      <selection activeCell="A2" sqref="A2:L2"/>
    </sheetView>
  </sheetViews>
  <sheetFormatPr baseColWidth="10" defaultRowHeight="14.25" x14ac:dyDescent="0.2"/>
  <cols>
    <col min="1" max="1" width="1.5" style="3" customWidth="1"/>
    <col min="2" max="2" width="24.125" style="3" customWidth="1"/>
    <col min="3" max="12" width="13.625" style="3" customWidth="1"/>
    <col min="13" max="13" width="1.625" style="3" customWidth="1"/>
    <col min="14" max="16384" width="11" style="3"/>
  </cols>
  <sheetData>
    <row r="1" spans="1:13" ht="14.25" customHeight="1" x14ac:dyDescent="0.2">
      <c r="A1" s="1497" t="str">
        <f>'B4_Allgemeine Angaben'!A1:N1</f>
        <v xml:space="preserve">Vereinfachtes Verfahren der Aufforderung zum Abschluss einer Pflegesatzvereinbarung gemäß § 84, 85 SGB XI </v>
      </c>
      <c r="B1" s="1498"/>
      <c r="C1" s="1498"/>
      <c r="D1" s="1498"/>
      <c r="E1" s="1498"/>
      <c r="F1" s="1498"/>
      <c r="G1" s="1498"/>
      <c r="H1" s="1498"/>
      <c r="I1" s="1498"/>
      <c r="J1" s="1498"/>
      <c r="K1" s="1498"/>
      <c r="L1" s="1498"/>
      <c r="M1" s="944"/>
    </row>
    <row r="2" spans="1:13" ht="14.25" customHeight="1" x14ac:dyDescent="0.2">
      <c r="A2" s="1499" t="s">
        <v>586</v>
      </c>
      <c r="B2" s="1500"/>
      <c r="C2" s="1500"/>
      <c r="D2" s="1500"/>
      <c r="E2" s="1500"/>
      <c r="F2" s="1500"/>
      <c r="G2" s="1500"/>
      <c r="H2" s="1500"/>
      <c r="I2" s="1500"/>
      <c r="J2" s="1500"/>
      <c r="K2" s="1500"/>
      <c r="L2" s="1500"/>
      <c r="M2" s="4"/>
    </row>
    <row r="3" spans="1:13" ht="14.25" customHeight="1" x14ac:dyDescent="0.2">
      <c r="A3" s="945"/>
      <c r="B3" s="1033" t="s">
        <v>608</v>
      </c>
      <c r="C3" s="1032" t="s">
        <v>687</v>
      </c>
      <c r="D3" s="946"/>
      <c r="E3" s="1034" t="str">
        <f>IF(C3="Tarif/ AVR maßgebend","Tarif:","")</f>
        <v/>
      </c>
      <c r="F3" s="1035">
        <f>B4_Personalkostenübersicht!G9</f>
        <v>0</v>
      </c>
      <c r="G3" s="946"/>
      <c r="H3" s="946"/>
      <c r="I3" s="946"/>
      <c r="J3" s="946"/>
      <c r="K3" s="946"/>
      <c r="L3" s="946"/>
      <c r="M3" s="4"/>
    </row>
    <row r="4" spans="1:13" x14ac:dyDescent="0.2">
      <c r="A4" s="777"/>
      <c r="B4" s="778"/>
      <c r="C4" s="778"/>
      <c r="D4" s="778"/>
      <c r="E4" s="778"/>
      <c r="F4" s="778"/>
      <c r="G4" s="778"/>
      <c r="H4" s="778"/>
      <c r="I4" s="778"/>
      <c r="J4" s="778"/>
      <c r="K4" s="778"/>
      <c r="L4" s="778"/>
      <c r="M4" s="4"/>
    </row>
    <row r="5" spans="1:13" x14ac:dyDescent="0.2">
      <c r="A5" s="777"/>
      <c r="B5" s="1501" t="s">
        <v>425</v>
      </c>
      <c r="C5" s="1501"/>
      <c r="D5" s="1501"/>
      <c r="E5" s="779"/>
      <c r="F5" s="780" t="s">
        <v>426</v>
      </c>
      <c r="G5" s="781" t="str">
        <f>IF('B4_Allgemeine Angaben'!D6:D6&gt;0,'B4_Allgemeine Angaben'!D6:D6,"")</f>
        <v>Kurzzeitpflege</v>
      </c>
      <c r="H5" s="782"/>
      <c r="I5" s="782"/>
      <c r="J5" s="778"/>
      <c r="K5" s="778"/>
      <c r="L5" s="778"/>
      <c r="M5" s="4"/>
    </row>
    <row r="6" spans="1:13" x14ac:dyDescent="0.2">
      <c r="A6" s="777"/>
      <c r="B6" s="1502" t="str">
        <f>IF('B4_Allgemeine Angaben'!D12:D12&gt;0,'B4_Allgemeine Angaben'!D12:D12,"")</f>
        <v/>
      </c>
      <c r="C6" s="1502"/>
      <c r="D6" s="1502"/>
      <c r="E6" s="779"/>
      <c r="F6" s="783" t="s">
        <v>427</v>
      </c>
      <c r="G6" s="784" t="str">
        <f>IF('B4_Allgemeine Angaben'!D18:D18&gt;0,'B4_Allgemeine Angaben'!D18:D18,"")</f>
        <v/>
      </c>
      <c r="H6" s="782"/>
      <c r="I6" s="782"/>
      <c r="J6" s="778"/>
      <c r="K6" s="778"/>
      <c r="L6" s="778"/>
      <c r="M6" s="4"/>
    </row>
    <row r="7" spans="1:13" x14ac:dyDescent="0.2">
      <c r="A7" s="777"/>
      <c r="B7" s="1502" t="str">
        <f>IF('B4_Allgemeine Angaben'!D14:D14&gt;0,'B4_Allgemeine Angaben'!D14:D14,"")</f>
        <v/>
      </c>
      <c r="C7" s="1502"/>
      <c r="D7" s="1502"/>
      <c r="E7" s="779"/>
      <c r="F7" s="783" t="s">
        <v>428</v>
      </c>
      <c r="G7" s="784" t="str">
        <f>IF('B4_Allgemeine Angaben'!J18:J18&gt;0,'B4_Allgemeine Angaben'!J20:J20,"")</f>
        <v/>
      </c>
      <c r="H7" s="782"/>
      <c r="I7" s="782"/>
      <c r="J7" s="778"/>
      <c r="K7" s="778"/>
      <c r="L7" s="778"/>
      <c r="M7" s="4"/>
    </row>
    <row r="8" spans="1:13" x14ac:dyDescent="0.2">
      <c r="A8" s="777"/>
      <c r="B8" s="1502" t="str">
        <f>IF('B4_Allgemeine Angaben'!D16:D16&gt;0,'B4_Allgemeine Angaben'!D16:D16,"")</f>
        <v/>
      </c>
      <c r="C8" s="1502"/>
      <c r="D8" s="1502"/>
      <c r="E8" s="779"/>
      <c r="F8" s="783" t="s">
        <v>429</v>
      </c>
      <c r="G8" s="784" t="str">
        <f>IF('B4_Allgemeine Angaben'!D20:D20&gt;0,'B4_Allgemeine Angaben'!D20:D20,"")</f>
        <v/>
      </c>
      <c r="H8" s="782"/>
      <c r="I8" s="782"/>
      <c r="J8" s="778"/>
      <c r="K8" s="778"/>
      <c r="L8" s="778"/>
      <c r="M8" s="4"/>
    </row>
    <row r="9" spans="1:13" x14ac:dyDescent="0.2">
      <c r="A9" s="777"/>
      <c r="B9" s="779" t="str">
        <f>'B4_Allgemeine Angaben'!K6</f>
        <v>Institutionskennzeichen (IK):</v>
      </c>
      <c r="C9" s="784">
        <f>'B4_Allgemeine Angaben'!L6:L6</f>
        <v>0</v>
      </c>
      <c r="D9" s="782"/>
      <c r="E9" s="779"/>
      <c r="F9" s="785" t="s">
        <v>459</v>
      </c>
      <c r="G9" s="779"/>
      <c r="H9" s="779"/>
      <c r="I9" s="784">
        <f>'B4_Allgemeine Angaben'!L7:L7</f>
        <v>0</v>
      </c>
      <c r="J9" s="778"/>
      <c r="K9" s="778"/>
      <c r="L9" s="778"/>
      <c r="M9" s="4"/>
    </row>
    <row r="10" spans="1:13" x14ac:dyDescent="0.2">
      <c r="A10" s="777"/>
      <c r="B10" s="1501" t="s">
        <v>430</v>
      </c>
      <c r="C10" s="1501"/>
      <c r="D10" s="1501"/>
      <c r="E10" s="779"/>
      <c r="F10" s="780"/>
      <c r="G10" s="779"/>
      <c r="H10" s="779"/>
      <c r="I10" s="779"/>
      <c r="J10" s="778"/>
      <c r="K10" s="778"/>
      <c r="L10" s="778"/>
      <c r="M10" s="4"/>
    </row>
    <row r="11" spans="1:13" x14ac:dyDescent="0.2">
      <c r="A11" s="777"/>
      <c r="B11" s="1502" t="str">
        <f>IF('B4_Allgemeine Angaben'!D26:D26&gt;0,'B4_Allgemeine Angaben'!D26:D26,"")</f>
        <v/>
      </c>
      <c r="C11" s="1502"/>
      <c r="D11" s="1502"/>
      <c r="E11" s="779"/>
      <c r="F11" s="783" t="s">
        <v>427</v>
      </c>
      <c r="G11" s="784" t="str">
        <f>IF('B4_Allgemeine Angaben'!D32:D32&gt;0,'B4_Allgemeine Angaben'!D32:D32,"")</f>
        <v/>
      </c>
      <c r="H11" s="782"/>
      <c r="I11" s="782"/>
      <c r="J11" s="778"/>
      <c r="K11" s="778"/>
      <c r="L11" s="778"/>
      <c r="M11" s="4"/>
    </row>
    <row r="12" spans="1:13" x14ac:dyDescent="0.2">
      <c r="A12" s="777"/>
      <c r="B12" s="1502" t="str">
        <f>IF('B4_Allgemeine Angaben'!D28:D28&gt;0,'B4_Allgemeine Angaben'!D28:D28,"")</f>
        <v/>
      </c>
      <c r="C12" s="1502"/>
      <c r="D12" s="1502"/>
      <c r="E12" s="779"/>
      <c r="F12" s="783" t="s">
        <v>428</v>
      </c>
      <c r="G12" s="784" t="str">
        <f>IF('B4_Allgemeine Angaben'!J32:J32&gt;0,'B4_Allgemeine Angaben'!J32:J32,"")</f>
        <v/>
      </c>
      <c r="H12" s="782"/>
      <c r="I12" s="782"/>
      <c r="J12" s="778"/>
      <c r="K12" s="778"/>
      <c r="L12" s="778"/>
      <c r="M12" s="4"/>
    </row>
    <row r="13" spans="1:13" x14ac:dyDescent="0.2">
      <c r="A13" s="777"/>
      <c r="B13" s="1502" t="str">
        <f>IF('B4_Allgemeine Angaben'!D30:D30&gt;0,'B4_Allgemeine Angaben'!D30:D30,"")</f>
        <v/>
      </c>
      <c r="C13" s="1502"/>
      <c r="D13" s="1502"/>
      <c r="E13" s="779"/>
      <c r="F13" s="783" t="s">
        <v>429</v>
      </c>
      <c r="G13" s="784" t="str">
        <f>IF('B4_Allgemeine Angaben'!D34:D34&gt;0,'B4_Allgemeine Angaben'!D34:D34,"")</f>
        <v/>
      </c>
      <c r="H13" s="782"/>
      <c r="I13" s="782"/>
      <c r="J13" s="778"/>
      <c r="K13" s="778"/>
      <c r="L13" s="778"/>
      <c r="M13" s="4"/>
    </row>
    <row r="14" spans="1:13" x14ac:dyDescent="0.2">
      <c r="A14" s="777"/>
      <c r="B14" s="786"/>
      <c r="C14" s="786"/>
      <c r="D14" s="786"/>
      <c r="E14" s="779"/>
      <c r="F14" s="787"/>
      <c r="G14" s="787"/>
      <c r="H14" s="779"/>
      <c r="I14" s="779"/>
      <c r="J14" s="778"/>
      <c r="K14" s="778"/>
      <c r="L14" s="778"/>
      <c r="M14" s="4"/>
    </row>
    <row r="15" spans="1:13" x14ac:dyDescent="0.2">
      <c r="A15" s="777"/>
      <c r="B15" s="1505" t="s">
        <v>589</v>
      </c>
      <c r="C15" s="1506"/>
      <c r="D15" s="1506"/>
      <c r="E15" s="788" t="s">
        <v>431</v>
      </c>
      <c r="F15" s="789" t="str">
        <f>IF('B4_Allgemeine Angaben'!H52&gt;0,'B4_Allgemeine Angaben'!H52,"")</f>
        <v/>
      </c>
      <c r="G15" s="790" t="s">
        <v>432</v>
      </c>
      <c r="H15" s="789" t="str">
        <f>IF('B4_Allgemeine Angaben'!K52&gt;0,'B4_Allgemeine Angaben'!K52,"")</f>
        <v/>
      </c>
      <c r="I15" s="791"/>
      <c r="J15" s="778"/>
      <c r="K15" s="778"/>
      <c r="L15" s="778"/>
      <c r="M15" s="4"/>
    </row>
    <row r="16" spans="1:13" x14ac:dyDescent="0.2">
      <c r="A16" s="777"/>
      <c r="B16" s="779"/>
      <c r="C16" s="779"/>
      <c r="D16" s="779"/>
      <c r="E16" s="779"/>
      <c r="F16" s="787"/>
      <c r="G16" s="787"/>
      <c r="H16" s="779"/>
      <c r="I16" s="779"/>
      <c r="J16" s="778"/>
      <c r="K16" s="778"/>
      <c r="L16" s="778"/>
      <c r="M16" s="4"/>
    </row>
    <row r="17" spans="1:13" x14ac:dyDescent="0.2">
      <c r="A17" s="777"/>
      <c r="B17" s="792" t="s">
        <v>433</v>
      </c>
      <c r="C17" s="793" t="s">
        <v>434</v>
      </c>
      <c r="D17" s="793" t="s">
        <v>435</v>
      </c>
      <c r="E17" s="793" t="s">
        <v>436</v>
      </c>
      <c r="F17" s="793" t="s">
        <v>437</v>
      </c>
      <c r="G17" s="793" t="s">
        <v>438</v>
      </c>
      <c r="H17" s="779"/>
      <c r="I17" s="778"/>
      <c r="J17" s="778"/>
      <c r="K17" s="778"/>
      <c r="L17" s="778"/>
      <c r="M17" s="4"/>
    </row>
    <row r="18" spans="1:13" ht="15" customHeight="1" x14ac:dyDescent="0.2">
      <c r="A18" s="777"/>
      <c r="B18" s="794" t="s">
        <v>402</v>
      </c>
      <c r="C18" s="795">
        <f>B4_Kalkulation!H14</f>
        <v>0</v>
      </c>
      <c r="D18" s="795">
        <f>B4_Kalkulation!I14</f>
        <v>0</v>
      </c>
      <c r="E18" s="795">
        <f>B4_Kalkulation!J14</f>
        <v>0</v>
      </c>
      <c r="F18" s="795">
        <f>B4_Kalkulation!K14</f>
        <v>0</v>
      </c>
      <c r="G18" s="795">
        <f>B4_Kalkulation!L14</f>
        <v>0</v>
      </c>
      <c r="H18" s="779"/>
      <c r="I18" s="778"/>
      <c r="J18" s="778"/>
      <c r="K18" s="778"/>
      <c r="L18" s="778"/>
      <c r="M18" s="4"/>
    </row>
    <row r="19" spans="1:13" x14ac:dyDescent="0.2">
      <c r="A19" s="2"/>
      <c r="B19" s="1038" t="s">
        <v>617</v>
      </c>
      <c r="C19" s="796">
        <f>B4_Kalkulation!H17</f>
        <v>0</v>
      </c>
      <c r="D19" s="796">
        <f>B4_Kalkulation!I17</f>
        <v>0</v>
      </c>
      <c r="E19" s="796">
        <f>B4_Kalkulation!J17</f>
        <v>0</v>
      </c>
      <c r="F19" s="796">
        <f>B4_Kalkulation!K17</f>
        <v>0</v>
      </c>
      <c r="G19" s="796">
        <f>B4_Kalkulation!L17</f>
        <v>0</v>
      </c>
      <c r="H19" s="779"/>
      <c r="I19" s="778"/>
      <c r="J19" s="778"/>
      <c r="K19" s="778"/>
      <c r="L19" s="778"/>
      <c r="M19" s="4"/>
    </row>
    <row r="20" spans="1:13" x14ac:dyDescent="0.2">
      <c r="A20" s="777"/>
      <c r="B20" s="779"/>
      <c r="C20" s="779"/>
      <c r="D20" s="779"/>
      <c r="E20" s="779"/>
      <c r="F20" s="779"/>
      <c r="G20" s="779"/>
      <c r="H20" s="779"/>
      <c r="I20" s="778"/>
      <c r="J20" s="778"/>
      <c r="K20" s="778"/>
      <c r="L20" s="778"/>
      <c r="M20" s="4"/>
    </row>
    <row r="21" spans="1:13" x14ac:dyDescent="0.2">
      <c r="A21" s="777"/>
      <c r="B21" s="1507" t="s">
        <v>439</v>
      </c>
      <c r="C21" s="1507"/>
      <c r="D21" s="1507"/>
      <c r="E21" s="1507"/>
      <c r="F21" s="1507"/>
      <c r="G21" s="1507"/>
      <c r="H21" s="1507"/>
      <c r="I21" s="778"/>
      <c r="J21" s="1200" t="s">
        <v>652</v>
      </c>
      <c r="K21" s="1200"/>
      <c r="L21" s="1200"/>
      <c r="M21" s="4"/>
    </row>
    <row r="22" spans="1:13" x14ac:dyDescent="0.2">
      <c r="A22" s="777"/>
      <c r="B22" s="792" t="s">
        <v>440</v>
      </c>
      <c r="C22" s="793" t="s">
        <v>434</v>
      </c>
      <c r="D22" s="797" t="s">
        <v>435</v>
      </c>
      <c r="E22" s="797" t="s">
        <v>436</v>
      </c>
      <c r="F22" s="797" t="s">
        <v>437</v>
      </c>
      <c r="G22" s="797" t="s">
        <v>438</v>
      </c>
      <c r="H22" s="793" t="s">
        <v>441</v>
      </c>
      <c r="I22" s="778"/>
      <c r="J22" s="793" t="s">
        <v>340</v>
      </c>
      <c r="K22" s="793" t="s">
        <v>341</v>
      </c>
      <c r="L22" s="793" t="s">
        <v>342</v>
      </c>
      <c r="M22" s="4"/>
    </row>
    <row r="23" spans="1:13" x14ac:dyDescent="0.2">
      <c r="A23" s="777"/>
      <c r="B23" s="794" t="s">
        <v>402</v>
      </c>
      <c r="C23" s="798">
        <f>B4_Kalkulation!I20</f>
        <v>0</v>
      </c>
      <c r="D23" s="798">
        <f>B4_Kalkulation!I21</f>
        <v>0</v>
      </c>
      <c r="E23" s="798">
        <f>B4_Kalkulation!I22</f>
        <v>0</v>
      </c>
      <c r="F23" s="798">
        <f>B4_Kalkulation!I23</f>
        <v>0</v>
      </c>
      <c r="G23" s="798">
        <f>B4_Kalkulation!I24</f>
        <v>0</v>
      </c>
      <c r="H23" s="799">
        <f>B4_Kalkulation!I26</f>
        <v>0</v>
      </c>
      <c r="I23" s="778"/>
      <c r="J23" s="1201">
        <f>B4_Personalkostenübersicht!J372</f>
        <v>0</v>
      </c>
      <c r="K23" s="1201">
        <f>B4_Personalkostenübersicht!K372</f>
        <v>0</v>
      </c>
      <c r="L23" s="1201">
        <f>B4_Personalkostenübersicht!L372</f>
        <v>0</v>
      </c>
      <c r="M23" s="4"/>
    </row>
    <row r="24" spans="1:13" x14ac:dyDescent="0.2">
      <c r="A24" s="2"/>
      <c r="B24" s="1038" t="s">
        <v>617</v>
      </c>
      <c r="C24" s="800">
        <f>B4_Kalkulation!O20</f>
        <v>0</v>
      </c>
      <c r="D24" s="800">
        <f>B4_Kalkulation!O21</f>
        <v>0</v>
      </c>
      <c r="E24" s="800">
        <f>B4_Kalkulation!O22</f>
        <v>0</v>
      </c>
      <c r="F24" s="800">
        <f>B4_Kalkulation!O23</f>
        <v>0</v>
      </c>
      <c r="G24" s="800">
        <f>B4_Kalkulation!O24</f>
        <v>0</v>
      </c>
      <c r="H24" s="799">
        <f>B4_Kalkulation!O26</f>
        <v>0</v>
      </c>
      <c r="I24" s="778"/>
      <c r="J24" s="778"/>
      <c r="K24" s="778"/>
      <c r="L24" s="778"/>
      <c r="M24" s="4"/>
    </row>
    <row r="25" spans="1:13" x14ac:dyDescent="0.2">
      <c r="A25" s="777"/>
      <c r="B25" s="779"/>
      <c r="C25" s="779"/>
      <c r="D25" s="779"/>
      <c r="E25" s="779"/>
      <c r="F25" s="779"/>
      <c r="G25" s="779"/>
      <c r="H25" s="779"/>
      <c r="I25" s="778"/>
      <c r="J25" s="778"/>
      <c r="K25" s="778"/>
      <c r="L25" s="778"/>
      <c r="M25" s="4"/>
    </row>
    <row r="26" spans="1:13" ht="38.25" x14ac:dyDescent="0.2">
      <c r="A26" s="777"/>
      <c r="B26" s="801" t="s">
        <v>442</v>
      </c>
      <c r="C26" s="792" t="s">
        <v>141</v>
      </c>
      <c r="D26" s="802" t="s">
        <v>443</v>
      </c>
      <c r="E26" s="802" t="s">
        <v>62</v>
      </c>
      <c r="F26" s="792" t="s">
        <v>32</v>
      </c>
      <c r="G26" s="792" t="s">
        <v>33</v>
      </c>
      <c r="H26" s="802" t="s">
        <v>444</v>
      </c>
      <c r="I26" s="802" t="s">
        <v>445</v>
      </c>
      <c r="J26" s="778"/>
      <c r="K26" s="778"/>
      <c r="L26" s="778"/>
      <c r="M26" s="4"/>
    </row>
    <row r="27" spans="1:13" x14ac:dyDescent="0.2">
      <c r="A27" s="777"/>
      <c r="B27" s="794" t="s">
        <v>402</v>
      </c>
      <c r="C27" s="798">
        <f>B4_Kalkulation!I27</f>
        <v>0</v>
      </c>
      <c r="D27" s="798">
        <f>B4_Kalkulation!I28</f>
        <v>0</v>
      </c>
      <c r="E27" s="798">
        <f>B4_Kalkulation!I29</f>
        <v>0</v>
      </c>
      <c r="F27" s="798">
        <f>B4_Kalkulation!I30</f>
        <v>0</v>
      </c>
      <c r="G27" s="798">
        <f>B4_Kalkulation!I31</f>
        <v>0</v>
      </c>
      <c r="H27" s="798">
        <v>20</v>
      </c>
      <c r="I27" s="803">
        <f>B4_Kalkulation!J32</f>
        <v>0</v>
      </c>
      <c r="J27" s="778"/>
      <c r="K27" s="778"/>
      <c r="L27" s="778"/>
      <c r="M27" s="4"/>
    </row>
    <row r="28" spans="1:13" x14ac:dyDescent="0.2">
      <c r="A28" s="2"/>
      <c r="B28" s="1039" t="s">
        <v>617</v>
      </c>
      <c r="C28" s="798">
        <f>B4_Kalkulation!O27</f>
        <v>0</v>
      </c>
      <c r="D28" s="798">
        <f>B4_Kalkulation!O28</f>
        <v>0</v>
      </c>
      <c r="E28" s="798">
        <f>B4_Kalkulation!O29</f>
        <v>0</v>
      </c>
      <c r="F28" s="798">
        <f>B4_Kalkulation!O30</f>
        <v>0</v>
      </c>
      <c r="G28" s="798">
        <f>B4_Kalkulation!O31</f>
        <v>0</v>
      </c>
      <c r="H28" s="798">
        <v>20</v>
      </c>
      <c r="I28" s="778"/>
      <c r="J28" s="778"/>
      <c r="K28" s="778"/>
      <c r="L28" s="778"/>
      <c r="M28" s="4"/>
    </row>
    <row r="29" spans="1:13" x14ac:dyDescent="0.2">
      <c r="A29" s="777"/>
      <c r="B29" s="804"/>
      <c r="C29" s="805"/>
      <c r="D29" s="805"/>
      <c r="E29" s="805"/>
      <c r="F29" s="805"/>
      <c r="G29" s="805"/>
      <c r="H29" s="805"/>
      <c r="I29" s="778"/>
      <c r="J29" s="778"/>
      <c r="K29" s="778"/>
      <c r="L29" s="778"/>
      <c r="M29" s="4"/>
    </row>
    <row r="30" spans="1:13" x14ac:dyDescent="0.2">
      <c r="A30" s="777"/>
      <c r="B30" s="806" t="s">
        <v>446</v>
      </c>
      <c r="C30" s="807"/>
      <c r="D30" s="807"/>
      <c r="E30" s="807"/>
      <c r="F30" s="807"/>
      <c r="G30" s="807"/>
      <c r="H30" s="807"/>
      <c r="I30" s="808"/>
      <c r="J30" s="778"/>
      <c r="K30" s="778"/>
      <c r="L30" s="778"/>
      <c r="M30" s="4"/>
    </row>
    <row r="31" spans="1:13" ht="38.25" x14ac:dyDescent="0.2">
      <c r="A31" s="777"/>
      <c r="B31" s="792" t="s">
        <v>447</v>
      </c>
      <c r="C31" s="792" t="s">
        <v>141</v>
      </c>
      <c r="D31" s="802" t="s">
        <v>443</v>
      </c>
      <c r="E31" s="802" t="s">
        <v>62</v>
      </c>
      <c r="F31" s="792" t="s">
        <v>32</v>
      </c>
      <c r="G31" s="792" t="s">
        <v>33</v>
      </c>
      <c r="H31" s="802" t="s">
        <v>444</v>
      </c>
      <c r="I31" s="802" t="s">
        <v>445</v>
      </c>
      <c r="J31" s="778"/>
      <c r="K31" s="778"/>
      <c r="L31" s="778"/>
      <c r="M31" s="4"/>
    </row>
    <row r="32" spans="1:13" x14ac:dyDescent="0.2">
      <c r="A32" s="777"/>
      <c r="B32" s="984">
        <f>B4_Kalkulation!L26</f>
        <v>0</v>
      </c>
      <c r="C32" s="984">
        <f>B4_Kalkulation!L27</f>
        <v>0</v>
      </c>
      <c r="D32" s="984">
        <f>B4_Kalkulation!L28</f>
        <v>0</v>
      </c>
      <c r="E32" s="984">
        <f>B4_Kalkulation!L29</f>
        <v>0</v>
      </c>
      <c r="F32" s="984">
        <f>B4_Kalkulation!L30</f>
        <v>0</v>
      </c>
      <c r="G32" s="984">
        <f>B4_Kalkulation!L31</f>
        <v>0</v>
      </c>
      <c r="H32" s="984">
        <f>B4_Kalkulation!L33</f>
        <v>0</v>
      </c>
      <c r="I32" s="985">
        <f>B4_Kalkulation!L32</f>
        <v>0</v>
      </c>
      <c r="J32" s="778"/>
      <c r="K32" s="778"/>
      <c r="L32" s="778"/>
      <c r="M32" s="4"/>
    </row>
    <row r="33" spans="1:13" ht="15" x14ac:dyDescent="0.25">
      <c r="A33" s="777"/>
      <c r="B33" s="986" t="s">
        <v>584</v>
      </c>
      <c r="C33" s="987"/>
      <c r="D33" s="987"/>
      <c r="E33" s="987"/>
      <c r="F33" s="987"/>
      <c r="G33" s="987"/>
      <c r="H33" s="987"/>
      <c r="I33" s="988"/>
      <c r="J33" s="989"/>
      <c r="K33" s="989"/>
      <c r="L33" s="990"/>
      <c r="M33" s="4"/>
    </row>
    <row r="34" spans="1:13" ht="38.25" x14ac:dyDescent="0.2">
      <c r="A34" s="777"/>
      <c r="B34" s="992" t="s">
        <v>38</v>
      </c>
      <c r="C34" s="992" t="s">
        <v>272</v>
      </c>
      <c r="D34" s="992" t="s">
        <v>588</v>
      </c>
      <c r="E34" s="992" t="s">
        <v>578</v>
      </c>
      <c r="F34" s="992" t="s">
        <v>579</v>
      </c>
      <c r="G34" s="992" t="s">
        <v>580</v>
      </c>
      <c r="H34" s="992" t="s">
        <v>585</v>
      </c>
      <c r="I34" s="992" t="s">
        <v>581</v>
      </c>
      <c r="J34" s="992" t="s">
        <v>53</v>
      </c>
      <c r="K34" s="992" t="s">
        <v>55</v>
      </c>
      <c r="L34" s="802" t="s">
        <v>274</v>
      </c>
      <c r="M34" s="4"/>
    </row>
    <row r="35" spans="1:13" x14ac:dyDescent="0.2">
      <c r="A35" s="777"/>
      <c r="B35" s="991">
        <f>B4_Kalkulation!L36</f>
        <v>0</v>
      </c>
      <c r="C35" s="991">
        <f>B4_Kalkulation!L37</f>
        <v>0</v>
      </c>
      <c r="D35" s="991">
        <f>B4_Kalkulation!L38</f>
        <v>0</v>
      </c>
      <c r="E35" s="991">
        <f>B4_Kalkulation!L39</f>
        <v>0</v>
      </c>
      <c r="F35" s="991">
        <f>B4_Kalkulation!L40</f>
        <v>0</v>
      </c>
      <c r="G35" s="991">
        <f>B4_Kalkulation!L41</f>
        <v>0</v>
      </c>
      <c r="H35" s="991">
        <f>B4_Kalkulation!L42</f>
        <v>0</v>
      </c>
      <c r="I35" s="991">
        <f>B4_Kalkulation!L43</f>
        <v>0</v>
      </c>
      <c r="J35" s="991">
        <f>B4_Kalkulation!L44</f>
        <v>0</v>
      </c>
      <c r="K35" s="991">
        <f>B4_Kalkulation!L45</f>
        <v>0</v>
      </c>
      <c r="L35" s="991">
        <f>B4_Kalkulation!L46</f>
        <v>0</v>
      </c>
      <c r="M35" s="4"/>
    </row>
    <row r="36" spans="1:13" x14ac:dyDescent="0.2">
      <c r="A36" s="777"/>
      <c r="B36" s="986" t="s">
        <v>582</v>
      </c>
      <c r="C36" s="993"/>
      <c r="D36" s="993"/>
      <c r="E36" s="993"/>
      <c r="F36" s="993"/>
      <c r="G36" s="993"/>
      <c r="H36" s="993"/>
      <c r="I36" s="994"/>
      <c r="J36" s="778"/>
      <c r="K36" s="778"/>
      <c r="L36" s="778"/>
      <c r="M36" s="4"/>
    </row>
    <row r="37" spans="1:13" ht="25.5" x14ac:dyDescent="0.2">
      <c r="A37" s="777"/>
      <c r="B37" s="995" t="s">
        <v>32</v>
      </c>
      <c r="C37" s="995" t="s">
        <v>34</v>
      </c>
      <c r="D37" s="992" t="s">
        <v>583</v>
      </c>
      <c r="E37" s="995" t="s">
        <v>35</v>
      </c>
      <c r="F37" s="995" t="s">
        <v>36</v>
      </c>
      <c r="G37" s="995" t="s">
        <v>33</v>
      </c>
      <c r="H37" s="995" t="s">
        <v>286</v>
      </c>
      <c r="I37" s="995" t="s">
        <v>274</v>
      </c>
      <c r="J37" s="778"/>
      <c r="K37" s="778"/>
      <c r="L37" s="778"/>
      <c r="M37" s="4"/>
    </row>
    <row r="38" spans="1:13" x14ac:dyDescent="0.2">
      <c r="A38" s="777"/>
      <c r="B38" s="991">
        <f>B4_Kalkulation!L49</f>
        <v>0</v>
      </c>
      <c r="C38" s="991">
        <f>B4_Kalkulation!L50</f>
        <v>0</v>
      </c>
      <c r="D38" s="991">
        <f>B4_Kalkulation!L51</f>
        <v>0</v>
      </c>
      <c r="E38" s="991">
        <f>B4_Kalkulation!L52</f>
        <v>0</v>
      </c>
      <c r="F38" s="991">
        <f>B4_Kalkulation!L53</f>
        <v>0</v>
      </c>
      <c r="G38" s="991">
        <f>B4_Kalkulation!L54</f>
        <v>0</v>
      </c>
      <c r="H38" s="991">
        <f>B4_Kalkulation!L55</f>
        <v>0</v>
      </c>
      <c r="I38" s="991">
        <f>B4_Kalkulation!L56</f>
        <v>0</v>
      </c>
      <c r="J38" s="778"/>
      <c r="K38" s="778"/>
      <c r="L38" s="778"/>
      <c r="M38" s="4"/>
    </row>
    <row r="39" spans="1:13" x14ac:dyDescent="0.2">
      <c r="A39" s="777"/>
      <c r="B39" s="778"/>
      <c r="C39" s="778"/>
      <c r="D39" s="778"/>
      <c r="E39" s="778"/>
      <c r="F39" s="778"/>
      <c r="G39" s="778"/>
      <c r="H39" s="778"/>
      <c r="I39" s="778"/>
      <c r="J39" s="778"/>
      <c r="K39" s="778"/>
      <c r="M39" s="4"/>
    </row>
    <row r="40" spans="1:13" x14ac:dyDescent="0.2">
      <c r="A40" s="777"/>
      <c r="B40" s="1508" t="s">
        <v>448</v>
      </c>
      <c r="C40" s="1508"/>
      <c r="D40" s="1508"/>
      <c r="E40" s="1508"/>
      <c r="F40" s="1508"/>
      <c r="G40" s="1508"/>
      <c r="H40" s="809"/>
      <c r="I40" s="1509" t="s">
        <v>449</v>
      </c>
      <c r="J40" s="1510"/>
      <c r="K40" s="1511"/>
      <c r="L40" s="809"/>
      <c r="M40" s="4"/>
    </row>
    <row r="41" spans="1:13" x14ac:dyDescent="0.2">
      <c r="A41" s="777"/>
      <c r="B41" s="792" t="s">
        <v>440</v>
      </c>
      <c r="C41" s="793" t="s">
        <v>434</v>
      </c>
      <c r="D41" s="793" t="s">
        <v>435</v>
      </c>
      <c r="E41" s="793" t="s">
        <v>436</v>
      </c>
      <c r="F41" s="793" t="s">
        <v>437</v>
      </c>
      <c r="G41" s="793" t="s">
        <v>438</v>
      </c>
      <c r="H41" s="792" t="s">
        <v>450</v>
      </c>
      <c r="I41" s="792" t="s">
        <v>295</v>
      </c>
      <c r="J41" s="792" t="s">
        <v>451</v>
      </c>
      <c r="K41" s="792" t="s">
        <v>296</v>
      </c>
      <c r="L41" s="810" t="s">
        <v>493</v>
      </c>
      <c r="M41" s="4"/>
    </row>
    <row r="42" spans="1:13" x14ac:dyDescent="0.2">
      <c r="A42" s="777"/>
      <c r="B42" s="794" t="s">
        <v>452</v>
      </c>
      <c r="C42" s="811">
        <f>B4_Kalkulation!B60</f>
        <v>0</v>
      </c>
      <c r="D42" s="811">
        <f>B4_Kalkulation!C60</f>
        <v>0</v>
      </c>
      <c r="E42" s="811">
        <f>B4_Kalkulation!D60</f>
        <v>0</v>
      </c>
      <c r="F42" s="811">
        <f>B4_Kalkulation!E60</f>
        <v>0</v>
      </c>
      <c r="G42" s="811">
        <f>B4_Kalkulation!F60</f>
        <v>0</v>
      </c>
      <c r="H42" s="811" t="str">
        <f>B4_Kalkulation!H60</f>
        <v/>
      </c>
      <c r="I42" s="811">
        <f>B4_Kalkulation!I60</f>
        <v>0</v>
      </c>
      <c r="J42" s="811">
        <f>B4_Kalkulation!J60</f>
        <v>0</v>
      </c>
      <c r="K42" s="811">
        <f>B4_Kalkulation!K60</f>
        <v>0</v>
      </c>
      <c r="L42" s="811">
        <f>B4_Kalkulation!L60</f>
        <v>0</v>
      </c>
      <c r="M42" s="4"/>
    </row>
    <row r="43" spans="1:13" x14ac:dyDescent="0.2">
      <c r="A43" s="2"/>
      <c r="B43" s="1038" t="s">
        <v>617</v>
      </c>
      <c r="C43" s="812">
        <f>B4_Kalkulation!B64</f>
        <v>0</v>
      </c>
      <c r="D43" s="812" t="str">
        <f>B4_Kalkulation!C64</f>
        <v/>
      </c>
      <c r="E43" s="812" t="str">
        <f>B4_Kalkulation!D64</f>
        <v/>
      </c>
      <c r="F43" s="812" t="str">
        <f>B4_Kalkulation!E64</f>
        <v/>
      </c>
      <c r="G43" s="812" t="str">
        <f>B4_Kalkulation!F64</f>
        <v/>
      </c>
      <c r="H43" s="809"/>
      <c r="I43" s="813" t="str">
        <f>B4_Kalkulation!I64</f>
        <v/>
      </c>
      <c r="J43" s="813" t="str">
        <f>B4_Kalkulation!J64</f>
        <v/>
      </c>
      <c r="K43" s="813" t="str">
        <f>B4_Kalkulation!K64</f>
        <v/>
      </c>
      <c r="L43" s="996"/>
      <c r="M43" s="4"/>
    </row>
    <row r="44" spans="1:13" x14ac:dyDescent="0.2">
      <c r="A44" s="777"/>
      <c r="B44" s="778"/>
      <c r="C44" s="778"/>
      <c r="D44" s="778"/>
      <c r="E44" s="778"/>
      <c r="F44" s="778"/>
      <c r="G44" s="778"/>
      <c r="H44" s="778"/>
      <c r="I44" s="778"/>
      <c r="J44" s="778"/>
      <c r="K44" s="778"/>
      <c r="L44" s="778"/>
      <c r="M44" s="4"/>
    </row>
    <row r="45" spans="1:13" x14ac:dyDescent="0.2">
      <c r="A45" s="777"/>
      <c r="B45" s="1503" t="s">
        <v>453</v>
      </c>
      <c r="C45" s="1504"/>
      <c r="D45" s="1504"/>
      <c r="E45" s="1504"/>
      <c r="F45" s="1504"/>
      <c r="G45" s="1504"/>
      <c r="H45" s="1504"/>
      <c r="I45" s="1504"/>
      <c r="J45" s="1504"/>
      <c r="K45" s="1504"/>
      <c r="L45" s="814"/>
      <c r="M45" s="4"/>
    </row>
    <row r="46" spans="1:13" x14ac:dyDescent="0.2">
      <c r="A46" s="777"/>
      <c r="B46" s="1504"/>
      <c r="C46" s="1504"/>
      <c r="D46" s="1504"/>
      <c r="E46" s="1504"/>
      <c r="F46" s="1504"/>
      <c r="G46" s="1504"/>
      <c r="H46" s="1504"/>
      <c r="I46" s="1504"/>
      <c r="J46" s="1504"/>
      <c r="K46" s="1504"/>
      <c r="L46" s="814"/>
      <c r="M46" s="4"/>
    </row>
    <row r="47" spans="1:13" x14ac:dyDescent="0.2">
      <c r="A47" s="777"/>
      <c r="B47" s="1202" t="s">
        <v>653</v>
      </c>
      <c r="C47" s="815"/>
      <c r="D47" s="815"/>
      <c r="E47" s="815"/>
      <c r="F47" s="815"/>
      <c r="G47" s="815"/>
      <c r="H47" s="815"/>
      <c r="I47" s="815"/>
      <c r="J47" s="815"/>
      <c r="K47" s="815"/>
      <c r="L47" s="815"/>
      <c r="M47" s="4"/>
    </row>
    <row r="48" spans="1:13" x14ac:dyDescent="0.2">
      <c r="A48" s="777"/>
      <c r="B48" s="1203" t="s">
        <v>656</v>
      </c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4"/>
    </row>
    <row r="49" spans="1:13" x14ac:dyDescent="0.2">
      <c r="A49" s="777"/>
      <c r="B49" s="778"/>
      <c r="C49" s="778"/>
      <c r="D49" s="778"/>
      <c r="E49" s="778"/>
      <c r="F49" s="778"/>
      <c r="G49" s="778"/>
      <c r="H49" s="778"/>
      <c r="I49" s="778"/>
      <c r="J49" s="778"/>
      <c r="K49" s="778"/>
      <c r="L49" s="778"/>
      <c r="M49" s="4"/>
    </row>
    <row r="50" spans="1:13" x14ac:dyDescent="0.2">
      <c r="A50" s="777"/>
      <c r="B50" s="817"/>
      <c r="C50" s="817"/>
      <c r="D50" s="778"/>
      <c r="E50" s="778"/>
      <c r="F50" s="778"/>
      <c r="G50" s="778"/>
      <c r="H50" s="947"/>
      <c r="I50" s="778"/>
      <c r="J50" s="778"/>
      <c r="K50" s="778"/>
      <c r="L50" s="778"/>
      <c r="M50" s="4"/>
    </row>
    <row r="51" spans="1:13" x14ac:dyDescent="0.2">
      <c r="A51" s="777"/>
      <c r="B51" s="818" t="s">
        <v>592</v>
      </c>
      <c r="C51" s="778"/>
      <c r="D51" s="778"/>
      <c r="E51" s="778"/>
      <c r="F51" s="778"/>
      <c r="G51" s="778"/>
      <c r="H51" s="818"/>
      <c r="I51" s="778"/>
      <c r="J51" s="778"/>
      <c r="K51" s="778"/>
      <c r="L51" s="778"/>
      <c r="M51" s="4"/>
    </row>
    <row r="52" spans="1:13" ht="15" x14ac:dyDescent="0.25">
      <c r="A52" s="819"/>
      <c r="B52" s="820"/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587"/>
    </row>
    <row r="53" spans="1:13" ht="15" x14ac:dyDescent="0.25">
      <c r="A53" s="778"/>
      <c r="B53" s="816"/>
      <c r="C53" s="778"/>
      <c r="D53" s="778"/>
      <c r="E53" s="778"/>
      <c r="F53" s="778"/>
      <c r="G53" s="778"/>
      <c r="H53" s="778"/>
      <c r="I53" s="778"/>
      <c r="J53" s="778"/>
      <c r="K53" s="778"/>
      <c r="L53" s="778"/>
    </row>
  </sheetData>
  <sheetProtection algorithmName="SHA-512" hashValue="EIgwy+BeQNP3k7noZaWX5ybHKfEerkdY7xx0TuZKwgFaXhFic1d6Lg2IqTAEzPmZ+m+HZxowe8zbpaoF954qLA==" saltValue="HZ2Dcdb9hFQsgWgHYYgkBg==" spinCount="100000" sheet="1" objects="1" scenarios="1"/>
  <mergeCells count="15">
    <mergeCell ref="B45:K46"/>
    <mergeCell ref="B11:D11"/>
    <mergeCell ref="B12:D12"/>
    <mergeCell ref="B13:D13"/>
    <mergeCell ref="B15:D15"/>
    <mergeCell ref="B21:H21"/>
    <mergeCell ref="B40:G40"/>
    <mergeCell ref="I40:K40"/>
    <mergeCell ref="A1:L1"/>
    <mergeCell ref="A2:L2"/>
    <mergeCell ref="B10:D10"/>
    <mergeCell ref="B5:D5"/>
    <mergeCell ref="B6:D6"/>
    <mergeCell ref="B7:D7"/>
    <mergeCell ref="B8:D8"/>
  </mergeCells>
  <conditionalFormatting sqref="C3">
    <cfRule type="cellIs" dxfId="6" priority="3" operator="equal">
      <formula>0</formula>
    </cfRule>
  </conditionalFormatting>
  <conditionalFormatting sqref="F3">
    <cfRule type="cellIs" dxfId="3" priority="2" operator="equal">
      <formula>0</formula>
    </cfRule>
  </conditionalFormatting>
  <pageMargins left="0.70866141732283472" right="0.70866141732283472" top="0.78740157480314965" bottom="0.78740157480314965" header="0.31496062992125984" footer="0.31496062992125984"/>
  <pageSetup paperSize="9" scale="60" orientation="landscape"/>
  <headerFooter>
    <oddFooter>&amp;LVersion: 18.12.2023&amp;CVerhandlungsunterlagen SGB XI (vereinfacht B4)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8AB22F0-040F-4DAB-92E5-F9E0CE42AE75}">
            <xm:f>'B4_Allgemeine Angaben'!$L$48=0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B19:G19</xm:sqref>
        </x14:conditionalFormatting>
        <x14:conditionalFormatting xmlns:xm="http://schemas.microsoft.com/office/excel/2006/main">
          <x14:cfRule type="expression" priority="11" id="{2416EB1E-FC89-4BD9-BB22-5C96ACB91728}">
            <xm:f>'B4_Allgemeine Angaben'!$L$48=0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</border>
            </x14:dxf>
          </x14:cfRule>
          <xm:sqref>B24:H24</xm:sqref>
        </x14:conditionalFormatting>
        <x14:conditionalFormatting xmlns:xm="http://schemas.microsoft.com/office/excel/2006/main">
          <x14:cfRule type="expression" priority="10" id="{30B3A600-5B6D-43A4-88E6-92F25B8C4B5D}">
            <xm:f>'B4_Allgemeine Angaben'!$L$48=0</xm:f>
            <x14:dxf>
              <font>
                <color theme="0"/>
              </font>
              <fill>
                <patternFill>
                  <fgColor theme="0"/>
                </patternFill>
              </fill>
              <border>
                <left/>
                <right/>
                <bottom/>
              </border>
            </x14:dxf>
          </x14:cfRule>
          <xm:sqref>B28:H28</xm:sqref>
        </x14:conditionalFormatting>
        <x14:conditionalFormatting xmlns:xm="http://schemas.microsoft.com/office/excel/2006/main">
          <x14:cfRule type="expression" priority="1" id="{19F77558-52D4-4D6F-891D-AC0F025709E0}">
            <xm:f>B4_Personalkostenübersicht!$AN$367=0</xm:f>
            <x14:dxf>
              <font>
                <color theme="0" tint="-4.9989318521683403E-2"/>
              </font>
              <fill>
                <patternFill>
                  <bgColor theme="0" tint="-0.14996795556505021"/>
                </patternFill>
              </fill>
            </x14:dxf>
          </x14:cfRule>
          <xm:sqref>B47:K48</xm:sqref>
        </x14:conditionalFormatting>
        <x14:conditionalFormatting xmlns:xm="http://schemas.microsoft.com/office/excel/2006/main">
          <x14:cfRule type="expression" priority="9" id="{6A5CB0D1-092F-4D86-B511-FE7F1A824D28}">
            <xm:f>'B4_Allgemeine Angaben'!$L$48=0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/>
                <right/>
                <bottom/>
              </border>
            </x14:dxf>
          </x14:cfRule>
          <xm:sqref>B43:L43</xm:sqref>
        </x14:conditionalFormatting>
        <x14:conditionalFormatting xmlns:xm="http://schemas.microsoft.com/office/excel/2006/main">
          <x14:cfRule type="expression" priority="6" id="{3986216B-3065-467F-9DFD-046D4770F17F}">
            <xm:f>'B4_Allgemeine Angaben'!#REF!&lt;&gt;"vst"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expression" priority="4" id="{3AF47DFD-0F7F-4847-85F8-8FF2A9E04EFC}">
            <xm:f>'B4_Allgemeine Angaben'!$D$7&lt;&gt;"vst"</xm:f>
            <x14:dxf>
              <font>
                <color theme="0" tint="-0.14996795556505021"/>
              </font>
              <fill>
                <patternFill>
                  <bgColor theme="0" tint="-0.24994659260841701"/>
                </patternFill>
              </fill>
            </x14:dxf>
          </x14:cfRule>
          <xm:sqref>D37:D38</xm:sqref>
        </x14:conditionalFormatting>
        <x14:conditionalFormatting xmlns:xm="http://schemas.microsoft.com/office/excel/2006/main">
          <x14:cfRule type="expression" priority="12" id="{D740E9FD-6F3E-48C6-9425-736166E04299}">
            <xm:f>'B4_Allgemeine Angaben'!$L$48=0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vertical/>
                <horizontal/>
              </border>
            </x14:dxf>
          </x14:cfRule>
          <xm:sqref>F9:I9</xm:sqref>
        </x14:conditionalFormatting>
        <x14:conditionalFormatting xmlns:xm="http://schemas.microsoft.com/office/excel/2006/main">
          <x14:cfRule type="expression" priority="7" id="{D16EC9A9-CB54-4E45-BF71-36557A2E8314}">
            <xm:f>'B4_Allgemeine Angaben'!$D$7="tst"</xm:f>
            <x14:dxf>
              <fill>
                <patternFill>
                  <bgColor theme="0" tint="-0.1499679555650502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8" id="{BF5B0D9E-D946-454A-85F2-A488AFF6F0B6}">
            <xm:f>'B4_Allgemeine Angaben'!$D$7&lt;&gt;"tst"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right/>
                <top/>
                <bottom/>
                <vertical/>
                <horizontal/>
              </border>
            </x14:dxf>
          </x14:cfRule>
          <xm:sqref>L40:L43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52"/>
  <sheetViews>
    <sheetView zoomScaleNormal="100" workbookViewId="0">
      <selection activeCell="E7" sqref="E7"/>
    </sheetView>
  </sheetViews>
  <sheetFormatPr baseColWidth="10" defaultColWidth="10" defaultRowHeight="14.25" x14ac:dyDescent="0.2"/>
  <cols>
    <col min="1" max="3" width="10" style="964"/>
    <col min="4" max="4" width="10.375" style="964" customWidth="1"/>
    <col min="5" max="5" width="2.875" style="964" customWidth="1"/>
    <col min="6" max="6" width="2" style="964" customWidth="1"/>
    <col min="7" max="7" width="10.625" style="964" customWidth="1"/>
    <col min="8" max="8" width="10" style="964"/>
    <col min="9" max="9" width="11.5" style="964" customWidth="1"/>
    <col min="10" max="14" width="10" style="964" customWidth="1"/>
    <col min="15" max="16384" width="10" style="964"/>
  </cols>
  <sheetData>
    <row r="1" spans="1:19" x14ac:dyDescent="0.2">
      <c r="A1" s="1512" t="s">
        <v>169</v>
      </c>
      <c r="B1" s="1513"/>
      <c r="C1" s="1513"/>
      <c r="D1" s="1513"/>
      <c r="E1" s="1513"/>
      <c r="F1" s="1513"/>
      <c r="G1" s="1513"/>
      <c r="H1" s="1513"/>
      <c r="I1" s="1514"/>
      <c r="J1" s="963"/>
    </row>
    <row r="2" spans="1:19" x14ac:dyDescent="0.2">
      <c r="A2" s="1515"/>
      <c r="B2" s="1516"/>
      <c r="C2" s="1516"/>
      <c r="D2" s="1516"/>
      <c r="E2" s="1516"/>
      <c r="F2" s="1516"/>
      <c r="G2" s="1516"/>
      <c r="H2" s="1516"/>
      <c r="I2" s="1517"/>
      <c r="J2" s="965"/>
    </row>
    <row r="3" spans="1:19" x14ac:dyDescent="0.2">
      <c r="A3" s="1515"/>
      <c r="B3" s="1516"/>
      <c r="C3" s="1516"/>
      <c r="D3" s="1516"/>
      <c r="E3" s="1516"/>
      <c r="F3" s="1516"/>
      <c r="G3" s="1516"/>
      <c r="H3" s="1516"/>
      <c r="I3" s="1517"/>
      <c r="J3" s="966"/>
    </row>
    <row r="4" spans="1:19" x14ac:dyDescent="0.2">
      <c r="A4" s="1518"/>
      <c r="B4" s="1519"/>
      <c r="C4" s="1519"/>
      <c r="D4" s="1519"/>
      <c r="E4" s="1519"/>
      <c r="F4" s="1519"/>
      <c r="G4" s="1519"/>
      <c r="H4" s="1519"/>
      <c r="I4" s="1520"/>
    </row>
    <row r="5" spans="1:19" x14ac:dyDescent="0.2">
      <c r="A5" s="967" t="s">
        <v>170</v>
      </c>
      <c r="I5" s="968"/>
      <c r="J5" s="967"/>
    </row>
    <row r="6" spans="1:19" x14ac:dyDescent="0.2">
      <c r="A6" s="276" t="s">
        <v>618</v>
      </c>
      <c r="I6" s="968"/>
      <c r="J6" s="967"/>
      <c r="K6" s="969"/>
      <c r="L6" s="969"/>
      <c r="M6" s="969"/>
      <c r="N6" s="969"/>
      <c r="O6" s="969"/>
      <c r="P6" s="969"/>
      <c r="Q6" s="969"/>
      <c r="R6" s="969"/>
      <c r="S6" s="969"/>
    </row>
    <row r="7" spans="1:19" x14ac:dyDescent="0.2">
      <c r="A7" s="276" t="s">
        <v>619</v>
      </c>
      <c r="E7" s="94"/>
      <c r="I7" s="968"/>
      <c r="J7" s="967"/>
    </row>
    <row r="8" spans="1:19" x14ac:dyDescent="0.2">
      <c r="A8" s="276" t="s">
        <v>620</v>
      </c>
      <c r="I8" s="968"/>
      <c r="J8" s="967"/>
    </row>
    <row r="9" spans="1:19" x14ac:dyDescent="0.2">
      <c r="A9" s="967" t="s">
        <v>171</v>
      </c>
      <c r="E9" s="970" t="s">
        <v>574</v>
      </c>
      <c r="I9" s="968"/>
      <c r="J9" s="967"/>
    </row>
    <row r="10" spans="1:19" x14ac:dyDescent="0.2">
      <c r="A10" s="967" t="s">
        <v>172</v>
      </c>
      <c r="I10" s="968"/>
      <c r="J10" s="967"/>
    </row>
    <row r="11" spans="1:19" x14ac:dyDescent="0.2">
      <c r="A11" s="967"/>
      <c r="I11" s="968"/>
      <c r="J11" s="967"/>
    </row>
    <row r="12" spans="1:19" x14ac:dyDescent="0.2">
      <c r="A12" s="967" t="s">
        <v>173</v>
      </c>
      <c r="E12" s="94"/>
      <c r="I12" s="968"/>
    </row>
    <row r="13" spans="1:19" x14ac:dyDescent="0.2">
      <c r="A13" s="967" t="s">
        <v>174</v>
      </c>
      <c r="I13" s="968"/>
    </row>
    <row r="14" spans="1:19" x14ac:dyDescent="0.2">
      <c r="A14" s="967" t="s">
        <v>175</v>
      </c>
      <c r="I14" s="968"/>
    </row>
    <row r="15" spans="1:19" x14ac:dyDescent="0.2">
      <c r="A15" s="967"/>
      <c r="I15" s="968"/>
    </row>
    <row r="16" spans="1:19" x14ac:dyDescent="0.2">
      <c r="A16" s="967" t="s">
        <v>176</v>
      </c>
      <c r="E16" s="94"/>
      <c r="I16" s="968"/>
    </row>
    <row r="17" spans="1:10" x14ac:dyDescent="0.2">
      <c r="A17" s="967" t="s">
        <v>177</v>
      </c>
      <c r="I17" s="968"/>
    </row>
    <row r="18" spans="1:10" x14ac:dyDescent="0.2">
      <c r="A18" s="967" t="s">
        <v>178</v>
      </c>
      <c r="I18" s="968"/>
    </row>
    <row r="19" spans="1:10" x14ac:dyDescent="0.2">
      <c r="A19" s="967" t="s">
        <v>179</v>
      </c>
      <c r="I19" s="968"/>
    </row>
    <row r="20" spans="1:10" x14ac:dyDescent="0.2">
      <c r="A20" s="967"/>
      <c r="I20" s="968"/>
    </row>
    <row r="21" spans="1:10" x14ac:dyDescent="0.2">
      <c r="A21" s="967" t="s">
        <v>180</v>
      </c>
      <c r="E21" s="94"/>
      <c r="G21" s="164" t="s">
        <v>248</v>
      </c>
      <c r="I21" s="968"/>
      <c r="J21" s="165"/>
    </row>
    <row r="22" spans="1:10" x14ac:dyDescent="0.2">
      <c r="A22" s="967" t="s">
        <v>246</v>
      </c>
      <c r="I22" s="968"/>
      <c r="J22" s="356"/>
    </row>
    <row r="23" spans="1:10" x14ac:dyDescent="0.2">
      <c r="A23" s="276" t="s">
        <v>247</v>
      </c>
      <c r="I23" s="968"/>
      <c r="J23" s="356"/>
    </row>
    <row r="24" spans="1:10" x14ac:dyDescent="0.2">
      <c r="A24" s="967"/>
      <c r="I24" s="968"/>
    </row>
    <row r="25" spans="1:10" x14ac:dyDescent="0.2">
      <c r="A25" s="971" t="s">
        <v>181</v>
      </c>
      <c r="I25" s="968"/>
    </row>
    <row r="26" spans="1:10" x14ac:dyDescent="0.2">
      <c r="A26" s="967"/>
      <c r="I26" s="968"/>
    </row>
    <row r="27" spans="1:10" x14ac:dyDescent="0.2">
      <c r="A27" s="967" t="s">
        <v>182</v>
      </c>
      <c r="E27" s="94"/>
      <c r="I27" s="968"/>
    </row>
    <row r="28" spans="1:10" x14ac:dyDescent="0.2">
      <c r="A28" s="967" t="s">
        <v>183</v>
      </c>
      <c r="I28" s="968"/>
    </row>
    <row r="29" spans="1:10" x14ac:dyDescent="0.2">
      <c r="A29" s="967" t="s">
        <v>184</v>
      </c>
      <c r="I29" s="968"/>
    </row>
    <row r="30" spans="1:10" x14ac:dyDescent="0.2">
      <c r="A30" s="967" t="s">
        <v>185</v>
      </c>
      <c r="I30" s="968"/>
    </row>
    <row r="31" spans="1:10" x14ac:dyDescent="0.2">
      <c r="A31" s="967"/>
      <c r="I31" s="968"/>
    </row>
    <row r="32" spans="1:10" ht="18" x14ac:dyDescent="0.25">
      <c r="A32" s="971" t="s">
        <v>186</v>
      </c>
      <c r="D32" s="972"/>
      <c r="G32" s="973" t="s">
        <v>187</v>
      </c>
      <c r="H32" s="974"/>
      <c r="I32" s="975"/>
      <c r="J32" s="966"/>
    </row>
    <row r="33" spans="1:9" x14ac:dyDescent="0.2">
      <c r="A33" s="967"/>
      <c r="G33" s="967"/>
      <c r="I33" s="968"/>
    </row>
    <row r="34" spans="1:9" x14ac:dyDescent="0.2">
      <c r="A34" s="967" t="s">
        <v>188</v>
      </c>
      <c r="E34" s="94"/>
      <c r="G34" s="967" t="s">
        <v>190</v>
      </c>
      <c r="I34" s="968"/>
    </row>
    <row r="35" spans="1:9" x14ac:dyDescent="0.2">
      <c r="A35" s="967" t="s">
        <v>189</v>
      </c>
      <c r="G35" s="276" t="s">
        <v>196</v>
      </c>
      <c r="I35" s="968"/>
    </row>
    <row r="36" spans="1:9" x14ac:dyDescent="0.2">
      <c r="A36" s="967" t="s">
        <v>191</v>
      </c>
      <c r="G36" s="967" t="s">
        <v>192</v>
      </c>
      <c r="I36" s="968"/>
    </row>
    <row r="37" spans="1:9" x14ac:dyDescent="0.2">
      <c r="A37" s="967"/>
      <c r="G37" s="967" t="s">
        <v>193</v>
      </c>
      <c r="I37" s="968"/>
    </row>
    <row r="38" spans="1:9" x14ac:dyDescent="0.2">
      <c r="A38" s="967"/>
      <c r="G38" s="276" t="s">
        <v>197</v>
      </c>
      <c r="I38" s="968"/>
    </row>
    <row r="39" spans="1:9" x14ac:dyDescent="0.2">
      <c r="A39" s="967"/>
      <c r="G39" s="976" t="s">
        <v>198</v>
      </c>
      <c r="H39" s="977"/>
      <c r="I39" s="978"/>
    </row>
    <row r="40" spans="1:9" x14ac:dyDescent="0.2">
      <c r="A40" s="967"/>
      <c r="I40" s="968"/>
    </row>
    <row r="41" spans="1:9" x14ac:dyDescent="0.2">
      <c r="A41" s="967"/>
      <c r="G41" s="963"/>
      <c r="H41" s="963"/>
      <c r="I41" s="979"/>
    </row>
    <row r="42" spans="1:9" x14ac:dyDescent="0.2">
      <c r="A42" s="1521" t="s">
        <v>194</v>
      </c>
      <c r="B42" s="1522"/>
      <c r="C42" s="1522"/>
      <c r="E42" s="99"/>
      <c r="I42" s="968"/>
    </row>
    <row r="43" spans="1:9" x14ac:dyDescent="0.2">
      <c r="A43" s="967" t="s">
        <v>195</v>
      </c>
      <c r="I43" s="968"/>
    </row>
    <row r="44" spans="1:9" x14ac:dyDescent="0.2">
      <c r="A44" s="276" t="s">
        <v>593</v>
      </c>
      <c r="I44" s="968"/>
    </row>
    <row r="45" spans="1:9" x14ac:dyDescent="0.2">
      <c r="A45" s="276" t="s">
        <v>594</v>
      </c>
      <c r="I45" s="968"/>
    </row>
    <row r="46" spans="1:9" x14ac:dyDescent="0.2">
      <c r="A46" s="967"/>
      <c r="D46" s="95"/>
      <c r="E46" s="95"/>
      <c r="F46" s="95"/>
      <c r="G46" s="95"/>
      <c r="I46" s="968"/>
    </row>
    <row r="47" spans="1:9" ht="15" x14ac:dyDescent="0.25">
      <c r="A47" s="980"/>
      <c r="D47" s="95"/>
      <c r="E47" s="95"/>
      <c r="F47" s="95"/>
      <c r="G47" s="95"/>
      <c r="I47" s="968"/>
    </row>
    <row r="48" spans="1:9" ht="59.25" hidden="1" x14ac:dyDescent="0.75">
      <c r="A48" s="967"/>
      <c r="D48" s="95"/>
      <c r="E48" s="95"/>
      <c r="F48" s="95"/>
      <c r="G48" s="95"/>
      <c r="I48" s="981"/>
    </row>
    <row r="49" spans="1:9" x14ac:dyDescent="0.2">
      <c r="A49" s="971"/>
      <c r="B49" s="963"/>
      <c r="C49" s="963"/>
      <c r="D49" s="96"/>
      <c r="E49" s="97"/>
      <c r="F49" s="95"/>
      <c r="G49" s="98"/>
      <c r="I49" s="968"/>
    </row>
    <row r="50" spans="1:9" x14ac:dyDescent="0.2">
      <c r="A50" s="967"/>
      <c r="D50" s="95"/>
      <c r="E50" s="95"/>
      <c r="F50" s="95"/>
      <c r="G50" s="95"/>
      <c r="I50" s="968"/>
    </row>
    <row r="51" spans="1:9" x14ac:dyDescent="0.2">
      <c r="A51" s="967"/>
      <c r="I51" s="968"/>
    </row>
    <row r="52" spans="1:9" x14ac:dyDescent="0.2">
      <c r="A52" s="982"/>
      <c r="B52" s="977"/>
      <c r="C52" s="977"/>
      <c r="D52" s="977"/>
      <c r="E52" s="977"/>
      <c r="F52" s="977"/>
      <c r="G52" s="977"/>
      <c r="H52" s="977"/>
      <c r="I52" s="978"/>
    </row>
  </sheetData>
  <sheetProtection algorithmName="SHA-512" hashValue="Wk7pK+SCIH1WUNCn/mQ+kgVj+kuZl44Gwn3twfShJ1nrhIQVPTNzF8Sn1MIvpUntZlpTw63P0iL8jmC4nAskRw==" saltValue="+aLajGN4GPDsRricDGuzow==" spinCount="100000" sheet="1" objects="1" scenarios="1"/>
  <mergeCells count="2">
    <mergeCell ref="A1:I4"/>
    <mergeCell ref="A42:C42"/>
  </mergeCells>
  <hyperlinks>
    <hyperlink ref="G21" r:id="rId1" xr:uid="{00000000-0004-0000-0800-000000000000}"/>
    <hyperlink ref="E9" r:id="rId2" xr:uid="{00000000-0004-0000-0800-000001000000}"/>
  </hyperlinks>
  <pageMargins left="0.70866141732283472" right="0.70866141732283472" top="0.78740157480314965" bottom="0.78740157480314965" header="0.31496062992125984" footer="0.31496062992125984"/>
  <pageSetup paperSize="9" orientation="portrait"/>
  <headerFooter>
    <oddFooter>&amp;L&amp;8Version: 18.12.2023&amp;C&amp;8Verhandlungsunterlagen SGB XI (vereinfacht B4)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8"/>
  <sheetViews>
    <sheetView showGridLines="0" workbookViewId="0">
      <pane ySplit="5" topLeftCell="A6" activePane="bottomLeft" state="frozen"/>
      <selection pane="bottomLeft" activeCell="C24" sqref="C24"/>
    </sheetView>
  </sheetViews>
  <sheetFormatPr baseColWidth="10" defaultRowHeight="14.25" x14ac:dyDescent="0.2"/>
  <cols>
    <col min="1" max="1" width="10.625" style="237" customWidth="1"/>
    <col min="2" max="2" width="24.375" customWidth="1"/>
    <col min="3" max="3" width="35.625" customWidth="1"/>
    <col min="4" max="4" width="41.5" customWidth="1"/>
    <col min="5" max="5" width="39.375" customWidth="1"/>
  </cols>
  <sheetData>
    <row r="1" spans="1:5" x14ac:dyDescent="0.2">
      <c r="A1" s="1030"/>
      <c r="B1" s="1010"/>
      <c r="C1" s="1010"/>
      <c r="D1" s="1010"/>
      <c r="E1" s="1010"/>
    </row>
    <row r="2" spans="1:5" ht="30" customHeight="1" x14ac:dyDescent="0.2">
      <c r="A2" s="1531" t="s">
        <v>691</v>
      </c>
      <c r="B2" s="1532"/>
      <c r="C2" s="1532"/>
      <c r="D2" s="1532"/>
      <c r="E2" s="1532"/>
    </row>
    <row r="3" spans="1:5" x14ac:dyDescent="0.2">
      <c r="A3" s="1030"/>
      <c r="B3" s="1010"/>
      <c r="C3" s="1010"/>
      <c r="D3" s="1010"/>
      <c r="E3" s="1010"/>
    </row>
    <row r="5" spans="1:5" ht="25.5" x14ac:dyDescent="0.2">
      <c r="A5" s="1011" t="s">
        <v>597</v>
      </c>
      <c r="B5" s="1011" t="s">
        <v>598</v>
      </c>
      <c r="C5" s="1011" t="s">
        <v>599</v>
      </c>
      <c r="D5" s="1011" t="s">
        <v>600</v>
      </c>
      <c r="E5" s="1011" t="s">
        <v>601</v>
      </c>
    </row>
    <row r="6" spans="1:5" x14ac:dyDescent="0.2">
      <c r="A6" s="1222"/>
      <c r="B6" s="1223" t="s">
        <v>677</v>
      </c>
      <c r="C6" s="1528" t="s">
        <v>659</v>
      </c>
      <c r="D6" s="1528"/>
      <c r="E6" s="1528"/>
    </row>
    <row r="7" spans="1:5" ht="25.5" x14ac:dyDescent="0.2">
      <c r="A7" s="1529">
        <v>45260</v>
      </c>
      <c r="B7" s="1525" t="s">
        <v>678</v>
      </c>
      <c r="C7" s="1228" t="s">
        <v>660</v>
      </c>
      <c r="D7" s="1228" t="s">
        <v>667</v>
      </c>
      <c r="E7" s="1226"/>
    </row>
    <row r="8" spans="1:5" ht="25.5" x14ac:dyDescent="0.2">
      <c r="A8" s="1529"/>
      <c r="B8" s="1526"/>
      <c r="C8" s="1229" t="s">
        <v>661</v>
      </c>
      <c r="D8" s="1229" t="s">
        <v>666</v>
      </c>
      <c r="E8" s="1227"/>
    </row>
    <row r="9" spans="1:5" ht="25.5" x14ac:dyDescent="0.2">
      <c r="A9" s="1529"/>
      <c r="B9" s="1526"/>
      <c r="C9" s="1229" t="s">
        <v>662</v>
      </c>
      <c r="D9" s="1229" t="s">
        <v>665</v>
      </c>
      <c r="E9" s="1227"/>
    </row>
    <row r="10" spans="1:5" ht="25.5" x14ac:dyDescent="0.2">
      <c r="A10" s="1529"/>
      <c r="B10" s="1527"/>
      <c r="C10" s="1229" t="s">
        <v>663</v>
      </c>
      <c r="D10" s="1229" t="s">
        <v>664</v>
      </c>
      <c r="E10" s="1234"/>
    </row>
    <row r="11" spans="1:5" x14ac:dyDescent="0.2">
      <c r="A11" s="1529"/>
      <c r="B11" s="1526" t="s">
        <v>679</v>
      </c>
      <c r="C11" s="1234" t="s">
        <v>668</v>
      </c>
      <c r="D11" s="1234" t="s">
        <v>669</v>
      </c>
      <c r="E11" s="1234"/>
    </row>
    <row r="12" spans="1:5" ht="38.25" x14ac:dyDescent="0.2">
      <c r="A12" s="1529"/>
      <c r="B12" s="1530"/>
      <c r="C12" s="1225" t="s">
        <v>670</v>
      </c>
      <c r="D12" s="1225" t="s">
        <v>672</v>
      </c>
      <c r="E12" s="1225" t="s">
        <v>671</v>
      </c>
    </row>
    <row r="13" spans="1:5" x14ac:dyDescent="0.2">
      <c r="A13" s="1523">
        <v>45265</v>
      </c>
      <c r="B13" s="1230" t="s">
        <v>680</v>
      </c>
      <c r="C13" s="1228" t="s">
        <v>673</v>
      </c>
      <c r="D13" s="1228" t="s">
        <v>674</v>
      </c>
      <c r="E13" s="1230"/>
    </row>
    <row r="14" spans="1:5" ht="25.5" x14ac:dyDescent="0.2">
      <c r="A14" s="1524"/>
      <c r="B14" s="1231" t="s">
        <v>678</v>
      </c>
      <c r="C14" s="1225" t="s">
        <v>605</v>
      </c>
      <c r="D14" s="1225" t="s">
        <v>676</v>
      </c>
      <c r="E14" s="1231"/>
    </row>
    <row r="15" spans="1:5" ht="25.5" x14ac:dyDescent="0.2">
      <c r="A15" s="1224">
        <v>45272</v>
      </c>
      <c r="B15" s="1230" t="s">
        <v>678</v>
      </c>
      <c r="C15" s="1228" t="s">
        <v>681</v>
      </c>
      <c r="D15" s="1228" t="s">
        <v>682</v>
      </c>
      <c r="E15" s="1230"/>
    </row>
    <row r="16" spans="1:5" ht="18" customHeight="1" x14ac:dyDescent="0.2">
      <c r="A16" s="1238"/>
      <c r="B16" s="1235" t="s">
        <v>679</v>
      </c>
      <c r="C16" s="1232" t="s">
        <v>683</v>
      </c>
      <c r="D16" s="1229" t="s">
        <v>684</v>
      </c>
      <c r="E16" s="1236"/>
    </row>
    <row r="17" spans="1:5" x14ac:dyDescent="0.2">
      <c r="A17" s="1238"/>
      <c r="B17" s="1237"/>
      <c r="C17" s="1232" t="s">
        <v>685</v>
      </c>
      <c r="D17" s="1229" t="s">
        <v>686</v>
      </c>
      <c r="E17" s="1237"/>
    </row>
    <row r="18" spans="1:5" ht="25.5" x14ac:dyDescent="0.2">
      <c r="A18" s="1239"/>
      <c r="B18" s="1231" t="s">
        <v>688</v>
      </c>
      <c r="C18" s="1233" t="s">
        <v>689</v>
      </c>
      <c r="D18" s="1225" t="s">
        <v>690</v>
      </c>
      <c r="E18" s="1231"/>
    </row>
  </sheetData>
  <sheetProtection algorithmName="SHA-512" hashValue="Ych9WLlq0QLBr9M5g7IMPEtkJqocXsZugkpkceswACJZX2iCMbFUFbGZZiDh41tP78thYrgRZONQ3o/Wu0SY/g==" saltValue="CxTQAspSQ0+xHuePhvLMzA==" spinCount="100000" sheet="1" objects="1" scenarios="1"/>
  <mergeCells count="6">
    <mergeCell ref="A2:E2"/>
    <mergeCell ref="A13:A14"/>
    <mergeCell ref="B7:B10"/>
    <mergeCell ref="C6:E6"/>
    <mergeCell ref="A7:A12"/>
    <mergeCell ref="B11:B12"/>
  </mergeCells>
  <phoneticPr fontId="41" type="noConversion"/>
  <pageMargins left="0.70866141732283472" right="0.70866141732283472" top="0.78740157480314965" bottom="0.78740157480314965" header="0.31496062992125984" footer="0.31496062992125984"/>
  <pageSetup paperSize="9" scale="79" fitToHeight="5" orientation="landscape"/>
  <headerFooter>
    <oddFooter>&amp;LVersion: 18.12.2023&amp;CVerhandlungsunterlagen SGB XI (vereinfacht B4)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13</vt:i4>
      </vt:variant>
    </vt:vector>
  </HeadingPairs>
  <TitlesOfParts>
    <vt:vector size="24" baseType="lpstr">
      <vt:lpstr>B4_Hinweise</vt:lpstr>
      <vt:lpstr>B4_Allgemeine Angaben</vt:lpstr>
      <vt:lpstr>B4_Kalkulation</vt:lpstr>
      <vt:lpstr>B4_Personalkostenübersicht</vt:lpstr>
      <vt:lpstr>B4_Gesamtkalkulation</vt:lpstr>
      <vt:lpstr>Bewohnervertretung</vt:lpstr>
      <vt:lpstr>B4_Ergebnis</vt:lpstr>
      <vt:lpstr>Adressverzeichnis</vt:lpstr>
      <vt:lpstr>B4_Versionsinfo</vt:lpstr>
      <vt:lpstr>KAT</vt:lpstr>
      <vt:lpstr>B2_Archiv</vt:lpstr>
      <vt:lpstr>Adressverzeichnis!Druckbereich</vt:lpstr>
      <vt:lpstr>'B4_Allgemeine Angaben'!Druckbereich</vt:lpstr>
      <vt:lpstr>B4_Ergebnis!Druckbereich</vt:lpstr>
      <vt:lpstr>B4_Gesamtkalkulation!Druckbereich</vt:lpstr>
      <vt:lpstr>B4_Hinweise!Druckbereich</vt:lpstr>
      <vt:lpstr>B4_Kalkulation!Druckbereich</vt:lpstr>
      <vt:lpstr>B4_Personalkostenübersicht!Druckbereich</vt:lpstr>
      <vt:lpstr>B4_Versionsinfo!Druckbereich</vt:lpstr>
      <vt:lpstr>Bewohnervertretung!Druckbereich</vt:lpstr>
      <vt:lpstr>KAT!Druckbereich</vt:lpstr>
      <vt:lpstr>B4_Personalkostenübersicht!Drucktitel</vt:lpstr>
      <vt:lpstr>B4_Versionsinfo!Drucktitel</vt:lpstr>
      <vt:lpstr>eeadivisor</vt:lpstr>
    </vt:vector>
  </TitlesOfParts>
  <Company>AOK PLUS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AOK PLUS - Die Gesundheitskasse für Sachsen und Thüringen</dc:creator>
  <cp:lastModifiedBy>Maier, Mario / G-PP-VM</cp:lastModifiedBy>
  <cp:lastPrinted>2023-12-27T14:00:22Z</cp:lastPrinted>
  <dcterms:created xsi:type="dcterms:W3CDTF">2012-08-21T12:23:19Z</dcterms:created>
  <dcterms:modified xsi:type="dcterms:W3CDTF">2023-12-29T10:19:44Z</dcterms:modified>
</cp:coreProperties>
</file>